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epfl\dev\wattlytics\wattlytics-app\frontend\projects\public\public\downloads\"/>
    </mc:Choice>
  </mc:AlternateContent>
  <xr:revisionPtr revIDLastSave="0" documentId="13_ncr:1_{4E5F34BE-45AD-4589-A223-5921FE81319B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Info" sheetId="1" r:id="rId1"/>
    <sheet name="Inputs" sheetId="2" r:id="rId2"/>
    <sheet name="Measured (Retained)" sheetId="4" r:id="rId3"/>
    <sheet name="Modeled (Retained)" sheetId="5" r:id="rId4"/>
    <sheet name="Calculation" sheetId="6" r:id="rId5"/>
    <sheet name="Cross-Check" sheetId="7" r:id="rId6"/>
  </sheets>
  <definedNames>
    <definedName name="COEF_A1">Calculation!$B$3</definedName>
    <definedName name="COEF_A2">Calculation!$B$4</definedName>
    <definedName name="COEF_A3">Calculation!$B$5</definedName>
    <definedName name="COEF_A4">Calculation!$B$6</definedName>
    <definedName name="COEF_B1">Calculation!$C$3</definedName>
    <definedName name="COEF_B2">Calculation!$C$4</definedName>
    <definedName name="COEF_B3">Calculation!$C$5</definedName>
    <definedName name="COEF_B4">Calculation!$C$6</definedName>
    <definedName name="RC_E_HIGH">Inputs!$B$4</definedName>
    <definedName name="RC_E_LOW">Inputs!$B$2</definedName>
    <definedName name="RC_E_MID">Inputs!$B$3</definedName>
    <definedName name="RC_T_HIGH">Inputs!$C$4</definedName>
    <definedName name="RC_T_LOW">Inputs!$C$2</definedName>
    <definedName name="RC_T_MID">Inputs!$C$3</definedName>
    <definedName name="RC_V_HIGH">Inputs!$D$4</definedName>
    <definedName name="RC_V_LOW">Inputs!$D$2</definedName>
    <definedName name="RC_V_MID">Inputs!$D$3</definedName>
    <definedName name="THRESH_T1_HIGH">Inputs!$D$8</definedName>
    <definedName name="THRESH_T1_LOW">Inputs!$B$8</definedName>
    <definedName name="THRESH_T1_MID">Inputs!$C$8</definedName>
    <definedName name="THRESH_T2_HIGH">Inputs!$D$9</definedName>
    <definedName name="THRESH_T2_LOW">Inputs!$B$9</definedName>
    <definedName name="THRESH_T2_MID">Inputs!$C$9</definedName>
    <definedName name="TIER1_NAME">Inputs!$A$8</definedName>
    <definedName name="TIER2_NAME">Inputs!$A$9</definedName>
    <definedName name="TOLERANCE_PCT">Inputs!$B$11</definedName>
  </definedNames>
  <calcPr calcId="191029"/>
</workbook>
</file>

<file path=xl/calcChain.xml><?xml version="1.0" encoding="utf-8"?>
<calcChain xmlns="http://schemas.openxmlformats.org/spreadsheetml/2006/main">
  <c r="B16" i="7" l="1"/>
  <c r="D16" i="7" s="1"/>
  <c r="A16" i="7"/>
  <c r="B15" i="7"/>
  <c r="D15" i="7" s="1"/>
  <c r="A15" i="7"/>
  <c r="A17" i="6"/>
  <c r="B16" i="6"/>
  <c r="A16" i="6"/>
  <c r="B15" i="6"/>
  <c r="A15" i="6"/>
  <c r="I12" i="6"/>
  <c r="H12" i="6"/>
  <c r="D12" i="6"/>
  <c r="C12" i="6"/>
  <c r="B12" i="6"/>
  <c r="F12" i="6" s="1"/>
  <c r="I11" i="6"/>
  <c r="H11" i="6"/>
  <c r="D11" i="6"/>
  <c r="C11" i="6"/>
  <c r="B11" i="6"/>
  <c r="I10" i="6"/>
  <c r="H10" i="6"/>
  <c r="D10" i="6"/>
  <c r="C10" i="6"/>
  <c r="B10" i="6"/>
  <c r="F10" i="6" s="1"/>
  <c r="I9" i="6"/>
  <c r="H9" i="6"/>
  <c r="C5" i="6"/>
  <c r="B8" i="7" s="1"/>
  <c r="D8" i="7" s="1"/>
  <c r="H126" i="5"/>
  <c r="G126" i="5"/>
  <c r="F126" i="5"/>
  <c r="H125" i="5"/>
  <c r="G125" i="5"/>
  <c r="F125" i="5"/>
  <c r="H124" i="5"/>
  <c r="G124" i="5"/>
  <c r="F124" i="5"/>
  <c r="H123" i="5"/>
  <c r="G123" i="5"/>
  <c r="F123" i="5"/>
  <c r="H122" i="5"/>
  <c r="G122" i="5"/>
  <c r="F122" i="5"/>
  <c r="H121" i="5"/>
  <c r="G121" i="5"/>
  <c r="F121" i="5"/>
  <c r="H120" i="5"/>
  <c r="G120" i="5"/>
  <c r="F120" i="5"/>
  <c r="H119" i="5"/>
  <c r="G119" i="5"/>
  <c r="F119" i="5"/>
  <c r="H118" i="5"/>
  <c r="G118" i="5"/>
  <c r="F118" i="5"/>
  <c r="H117" i="5"/>
  <c r="G117" i="5"/>
  <c r="F117" i="5"/>
  <c r="H116" i="5"/>
  <c r="G116" i="5"/>
  <c r="F116" i="5"/>
  <c r="H115" i="5"/>
  <c r="G115" i="5"/>
  <c r="F115" i="5"/>
  <c r="H114" i="5"/>
  <c r="G114" i="5"/>
  <c r="F114" i="5"/>
  <c r="H113" i="5"/>
  <c r="G113" i="5"/>
  <c r="F113" i="5"/>
  <c r="H112" i="5"/>
  <c r="G112" i="5"/>
  <c r="F112" i="5"/>
  <c r="H111" i="5"/>
  <c r="G111" i="5"/>
  <c r="F111" i="5"/>
  <c r="H110" i="5"/>
  <c r="G110" i="5"/>
  <c r="F110" i="5"/>
  <c r="H109" i="5"/>
  <c r="G109" i="5"/>
  <c r="F109" i="5"/>
  <c r="H108" i="5"/>
  <c r="G108" i="5"/>
  <c r="F108" i="5"/>
  <c r="H107" i="5"/>
  <c r="G107" i="5"/>
  <c r="F107" i="5"/>
  <c r="H106" i="5"/>
  <c r="G106" i="5"/>
  <c r="F106" i="5"/>
  <c r="H105" i="5"/>
  <c r="G105" i="5"/>
  <c r="F105" i="5"/>
  <c r="H104" i="5"/>
  <c r="G104" i="5"/>
  <c r="F104" i="5"/>
  <c r="H103" i="5"/>
  <c r="G103" i="5"/>
  <c r="F103" i="5"/>
  <c r="H102" i="5"/>
  <c r="G102" i="5"/>
  <c r="F102" i="5"/>
  <c r="H101" i="5"/>
  <c r="G101" i="5"/>
  <c r="F101" i="5"/>
  <c r="H100" i="5"/>
  <c r="G100" i="5"/>
  <c r="F100" i="5"/>
  <c r="H99" i="5"/>
  <c r="G99" i="5"/>
  <c r="F99" i="5"/>
  <c r="H98" i="5"/>
  <c r="G98" i="5"/>
  <c r="F98" i="5"/>
  <c r="H97" i="5"/>
  <c r="G97" i="5"/>
  <c r="F97" i="5"/>
  <c r="H96" i="5"/>
  <c r="G96" i="5"/>
  <c r="F96" i="5"/>
  <c r="H95" i="5"/>
  <c r="G95" i="5"/>
  <c r="F95" i="5"/>
  <c r="H94" i="5"/>
  <c r="G94" i="5"/>
  <c r="F94" i="5"/>
  <c r="H93" i="5"/>
  <c r="G93" i="5"/>
  <c r="F93" i="5"/>
  <c r="H92" i="5"/>
  <c r="G92" i="5"/>
  <c r="F92" i="5"/>
  <c r="H91" i="5"/>
  <c r="G91" i="5"/>
  <c r="F91" i="5"/>
  <c r="H90" i="5"/>
  <c r="G90" i="5"/>
  <c r="F90" i="5"/>
  <c r="H89" i="5"/>
  <c r="G89" i="5"/>
  <c r="F89" i="5"/>
  <c r="H88" i="5"/>
  <c r="G88" i="5"/>
  <c r="F88" i="5"/>
  <c r="H87" i="5"/>
  <c r="G87" i="5"/>
  <c r="F87" i="5"/>
  <c r="H86" i="5"/>
  <c r="G86" i="5"/>
  <c r="F86" i="5"/>
  <c r="H85" i="5"/>
  <c r="G85" i="5"/>
  <c r="F85" i="5"/>
  <c r="H84" i="5"/>
  <c r="G84" i="5"/>
  <c r="F84" i="5"/>
  <c r="H83" i="5"/>
  <c r="G83" i="5"/>
  <c r="F83" i="5"/>
  <c r="H82" i="5"/>
  <c r="G82" i="5"/>
  <c r="F82" i="5"/>
  <c r="H81" i="5"/>
  <c r="G81" i="5"/>
  <c r="F81" i="5"/>
  <c r="H80" i="5"/>
  <c r="G80" i="5"/>
  <c r="F80" i="5"/>
  <c r="H79" i="5"/>
  <c r="G79" i="5"/>
  <c r="F79" i="5"/>
  <c r="H78" i="5"/>
  <c r="G78" i="5"/>
  <c r="F78" i="5"/>
  <c r="H77" i="5"/>
  <c r="G77" i="5"/>
  <c r="F77" i="5"/>
  <c r="H76" i="5"/>
  <c r="G76" i="5"/>
  <c r="F76" i="5"/>
  <c r="H75" i="5"/>
  <c r="G75" i="5"/>
  <c r="F75" i="5"/>
  <c r="H74" i="5"/>
  <c r="G74" i="5"/>
  <c r="F74" i="5"/>
  <c r="H73" i="5"/>
  <c r="G73" i="5"/>
  <c r="F73" i="5"/>
  <c r="H72" i="5"/>
  <c r="G72" i="5"/>
  <c r="F72" i="5"/>
  <c r="H71" i="5"/>
  <c r="G71" i="5"/>
  <c r="F71" i="5"/>
  <c r="H70" i="5"/>
  <c r="G70" i="5"/>
  <c r="F70" i="5"/>
  <c r="H69" i="5"/>
  <c r="G69" i="5"/>
  <c r="F69" i="5"/>
  <c r="H68" i="5"/>
  <c r="G68" i="5"/>
  <c r="F68" i="5"/>
  <c r="H67" i="5"/>
  <c r="G67" i="5"/>
  <c r="F67" i="5"/>
  <c r="H66" i="5"/>
  <c r="G66" i="5"/>
  <c r="F66" i="5"/>
  <c r="H65" i="5"/>
  <c r="G65" i="5"/>
  <c r="F65" i="5"/>
  <c r="H64" i="5"/>
  <c r="G64" i="5"/>
  <c r="F64" i="5"/>
  <c r="H63" i="5"/>
  <c r="G63" i="5"/>
  <c r="F63" i="5"/>
  <c r="H62" i="5"/>
  <c r="G62" i="5"/>
  <c r="F62" i="5"/>
  <c r="H61" i="5"/>
  <c r="G61" i="5"/>
  <c r="F61" i="5"/>
  <c r="H60" i="5"/>
  <c r="G60" i="5"/>
  <c r="F60" i="5"/>
  <c r="H59" i="5"/>
  <c r="G59" i="5"/>
  <c r="F59" i="5"/>
  <c r="H58" i="5"/>
  <c r="G58" i="5"/>
  <c r="F58" i="5"/>
  <c r="H57" i="5"/>
  <c r="G57" i="5"/>
  <c r="F57" i="5"/>
  <c r="H56" i="5"/>
  <c r="G56" i="5"/>
  <c r="F56" i="5"/>
  <c r="H55" i="5"/>
  <c r="G55" i="5"/>
  <c r="F55" i="5"/>
  <c r="H54" i="5"/>
  <c r="G54" i="5"/>
  <c r="F54" i="5"/>
  <c r="H53" i="5"/>
  <c r="G53" i="5"/>
  <c r="F53" i="5"/>
  <c r="H52" i="5"/>
  <c r="G52" i="5"/>
  <c r="F52" i="5"/>
  <c r="H51" i="5"/>
  <c r="G51" i="5"/>
  <c r="F51" i="5"/>
  <c r="H50" i="5"/>
  <c r="G50" i="5"/>
  <c r="F50" i="5"/>
  <c r="H49" i="5"/>
  <c r="G49" i="5"/>
  <c r="F49" i="5"/>
  <c r="H48" i="5"/>
  <c r="G48" i="5"/>
  <c r="F48" i="5"/>
  <c r="H47" i="5"/>
  <c r="G47" i="5"/>
  <c r="F47" i="5"/>
  <c r="H46" i="5"/>
  <c r="G46" i="5"/>
  <c r="F46" i="5"/>
  <c r="H45" i="5"/>
  <c r="G45" i="5"/>
  <c r="F45" i="5"/>
  <c r="H44" i="5"/>
  <c r="G44" i="5"/>
  <c r="F44" i="5"/>
  <c r="H43" i="5"/>
  <c r="G43" i="5"/>
  <c r="F43" i="5"/>
  <c r="H42" i="5"/>
  <c r="G42" i="5"/>
  <c r="F42" i="5"/>
  <c r="H41" i="5"/>
  <c r="G41" i="5"/>
  <c r="F41" i="5"/>
  <c r="H40" i="5"/>
  <c r="G40" i="5"/>
  <c r="F40" i="5"/>
  <c r="H39" i="5"/>
  <c r="G39" i="5"/>
  <c r="F39" i="5"/>
  <c r="H38" i="5"/>
  <c r="G38" i="5"/>
  <c r="F38" i="5"/>
  <c r="H37" i="5"/>
  <c r="G37" i="5"/>
  <c r="F37" i="5"/>
  <c r="H36" i="5"/>
  <c r="G36" i="5"/>
  <c r="F36" i="5"/>
  <c r="H35" i="5"/>
  <c r="G35" i="5"/>
  <c r="F35" i="5"/>
  <c r="H34" i="5"/>
  <c r="G34" i="5"/>
  <c r="F34" i="5"/>
  <c r="H33" i="5"/>
  <c r="G33" i="5"/>
  <c r="F33" i="5"/>
  <c r="H32" i="5"/>
  <c r="G32" i="5"/>
  <c r="F32" i="5"/>
  <c r="H31" i="5"/>
  <c r="G31" i="5"/>
  <c r="F31" i="5"/>
  <c r="H30" i="5"/>
  <c r="G30" i="5"/>
  <c r="F30" i="5"/>
  <c r="H29" i="5"/>
  <c r="G29" i="5"/>
  <c r="F29" i="5"/>
  <c r="H28" i="5"/>
  <c r="G28" i="5"/>
  <c r="F28" i="5"/>
  <c r="H27" i="5"/>
  <c r="G27" i="5"/>
  <c r="F27" i="5"/>
  <c r="H26" i="5"/>
  <c r="G26" i="5"/>
  <c r="F26" i="5"/>
  <c r="H25" i="5"/>
  <c r="G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H9" i="5"/>
  <c r="G9" i="5"/>
  <c r="F9" i="5"/>
  <c r="H8" i="5"/>
  <c r="G8" i="5"/>
  <c r="F8" i="5"/>
  <c r="H7" i="5"/>
  <c r="G7" i="5"/>
  <c r="F7" i="5"/>
  <c r="H6" i="5"/>
  <c r="G6" i="5"/>
  <c r="F6" i="5"/>
  <c r="H5" i="5"/>
  <c r="G5" i="5"/>
  <c r="F5" i="5"/>
  <c r="H4" i="5"/>
  <c r="G4" i="5"/>
  <c r="F4" i="5"/>
  <c r="H3" i="5"/>
  <c r="G3" i="5"/>
  <c r="F3" i="5"/>
  <c r="H2" i="5"/>
  <c r="G2" i="5"/>
  <c r="F2" i="5"/>
  <c r="C6" i="6" s="1"/>
  <c r="B9" i="7" s="1"/>
  <c r="D9" i="7" s="1"/>
  <c r="H344" i="4"/>
  <c r="G344" i="4"/>
  <c r="F344" i="4"/>
  <c r="H343" i="4"/>
  <c r="G343" i="4"/>
  <c r="F343" i="4"/>
  <c r="H342" i="4"/>
  <c r="G342" i="4"/>
  <c r="F342" i="4"/>
  <c r="H341" i="4"/>
  <c r="G341" i="4"/>
  <c r="F341" i="4"/>
  <c r="H340" i="4"/>
  <c r="G340" i="4"/>
  <c r="F340" i="4"/>
  <c r="H339" i="4"/>
  <c r="G339" i="4"/>
  <c r="F339" i="4"/>
  <c r="H338" i="4"/>
  <c r="G338" i="4"/>
  <c r="F338" i="4"/>
  <c r="H337" i="4"/>
  <c r="G337" i="4"/>
  <c r="F337" i="4"/>
  <c r="H336" i="4"/>
  <c r="G336" i="4"/>
  <c r="F336" i="4"/>
  <c r="H335" i="4"/>
  <c r="G335" i="4"/>
  <c r="F335" i="4"/>
  <c r="H334" i="4"/>
  <c r="G334" i="4"/>
  <c r="F334" i="4"/>
  <c r="H333" i="4"/>
  <c r="G333" i="4"/>
  <c r="F333" i="4"/>
  <c r="H332" i="4"/>
  <c r="G332" i="4"/>
  <c r="F332" i="4"/>
  <c r="H331" i="4"/>
  <c r="G331" i="4"/>
  <c r="F331" i="4"/>
  <c r="H330" i="4"/>
  <c r="G330" i="4"/>
  <c r="F330" i="4"/>
  <c r="H329" i="4"/>
  <c r="G329" i="4"/>
  <c r="F329" i="4"/>
  <c r="H328" i="4"/>
  <c r="G328" i="4"/>
  <c r="F328" i="4"/>
  <c r="H327" i="4"/>
  <c r="G327" i="4"/>
  <c r="F327" i="4"/>
  <c r="H326" i="4"/>
  <c r="G326" i="4"/>
  <c r="F326" i="4"/>
  <c r="H325" i="4"/>
  <c r="G325" i="4"/>
  <c r="F325" i="4"/>
  <c r="H324" i="4"/>
  <c r="G324" i="4"/>
  <c r="F324" i="4"/>
  <c r="H323" i="4"/>
  <c r="G323" i="4"/>
  <c r="F323" i="4"/>
  <c r="H322" i="4"/>
  <c r="G322" i="4"/>
  <c r="F322" i="4"/>
  <c r="H321" i="4"/>
  <c r="G321" i="4"/>
  <c r="F321" i="4"/>
  <c r="H320" i="4"/>
  <c r="G320" i="4"/>
  <c r="F320" i="4"/>
  <c r="H319" i="4"/>
  <c r="G319" i="4"/>
  <c r="F319" i="4"/>
  <c r="H318" i="4"/>
  <c r="G318" i="4"/>
  <c r="F318" i="4"/>
  <c r="H317" i="4"/>
  <c r="G317" i="4"/>
  <c r="F317" i="4"/>
  <c r="H316" i="4"/>
  <c r="G316" i="4"/>
  <c r="F316" i="4"/>
  <c r="H315" i="4"/>
  <c r="G315" i="4"/>
  <c r="F315" i="4"/>
  <c r="H314" i="4"/>
  <c r="G314" i="4"/>
  <c r="F314" i="4"/>
  <c r="H313" i="4"/>
  <c r="G313" i="4"/>
  <c r="F313" i="4"/>
  <c r="H312" i="4"/>
  <c r="G312" i="4"/>
  <c r="F312" i="4"/>
  <c r="H311" i="4"/>
  <c r="G311" i="4"/>
  <c r="F311" i="4"/>
  <c r="H310" i="4"/>
  <c r="G310" i="4"/>
  <c r="F310" i="4"/>
  <c r="H309" i="4"/>
  <c r="G309" i="4"/>
  <c r="F309" i="4"/>
  <c r="H308" i="4"/>
  <c r="G308" i="4"/>
  <c r="F308" i="4"/>
  <c r="H307" i="4"/>
  <c r="G307" i="4"/>
  <c r="F307" i="4"/>
  <c r="H306" i="4"/>
  <c r="G306" i="4"/>
  <c r="F306" i="4"/>
  <c r="H305" i="4"/>
  <c r="G305" i="4"/>
  <c r="F305" i="4"/>
  <c r="H304" i="4"/>
  <c r="G304" i="4"/>
  <c r="F304" i="4"/>
  <c r="H303" i="4"/>
  <c r="G303" i="4"/>
  <c r="F303" i="4"/>
  <c r="H302" i="4"/>
  <c r="G302" i="4"/>
  <c r="F302" i="4"/>
  <c r="H301" i="4"/>
  <c r="G301" i="4"/>
  <c r="F301" i="4"/>
  <c r="H300" i="4"/>
  <c r="G300" i="4"/>
  <c r="F300" i="4"/>
  <c r="H299" i="4"/>
  <c r="G299" i="4"/>
  <c r="F299" i="4"/>
  <c r="H298" i="4"/>
  <c r="G298" i="4"/>
  <c r="F298" i="4"/>
  <c r="H297" i="4"/>
  <c r="G297" i="4"/>
  <c r="F297" i="4"/>
  <c r="H296" i="4"/>
  <c r="G296" i="4"/>
  <c r="F296" i="4"/>
  <c r="H295" i="4"/>
  <c r="G295" i="4"/>
  <c r="F295" i="4"/>
  <c r="H294" i="4"/>
  <c r="G294" i="4"/>
  <c r="F294" i="4"/>
  <c r="H293" i="4"/>
  <c r="G293" i="4"/>
  <c r="F293" i="4"/>
  <c r="H292" i="4"/>
  <c r="G292" i="4"/>
  <c r="F292" i="4"/>
  <c r="H291" i="4"/>
  <c r="G291" i="4"/>
  <c r="F291" i="4"/>
  <c r="H290" i="4"/>
  <c r="G290" i="4"/>
  <c r="F290" i="4"/>
  <c r="H289" i="4"/>
  <c r="G289" i="4"/>
  <c r="F289" i="4"/>
  <c r="H288" i="4"/>
  <c r="G288" i="4"/>
  <c r="F288" i="4"/>
  <c r="H287" i="4"/>
  <c r="G287" i="4"/>
  <c r="F287" i="4"/>
  <c r="H286" i="4"/>
  <c r="G286" i="4"/>
  <c r="F286" i="4"/>
  <c r="H285" i="4"/>
  <c r="G285" i="4"/>
  <c r="F285" i="4"/>
  <c r="H284" i="4"/>
  <c r="G284" i="4"/>
  <c r="F284" i="4"/>
  <c r="H283" i="4"/>
  <c r="G283" i="4"/>
  <c r="F283" i="4"/>
  <c r="H282" i="4"/>
  <c r="G282" i="4"/>
  <c r="F282" i="4"/>
  <c r="H281" i="4"/>
  <c r="G281" i="4"/>
  <c r="F281" i="4"/>
  <c r="H280" i="4"/>
  <c r="G280" i="4"/>
  <c r="F280" i="4"/>
  <c r="H279" i="4"/>
  <c r="G279" i="4"/>
  <c r="F279" i="4"/>
  <c r="H278" i="4"/>
  <c r="G278" i="4"/>
  <c r="F278" i="4"/>
  <c r="H277" i="4"/>
  <c r="G277" i="4"/>
  <c r="F277" i="4"/>
  <c r="H276" i="4"/>
  <c r="G276" i="4"/>
  <c r="F276" i="4"/>
  <c r="H275" i="4"/>
  <c r="G275" i="4"/>
  <c r="F275" i="4"/>
  <c r="H274" i="4"/>
  <c r="G274" i="4"/>
  <c r="F274" i="4"/>
  <c r="H273" i="4"/>
  <c r="G273" i="4"/>
  <c r="F273" i="4"/>
  <c r="H272" i="4"/>
  <c r="G272" i="4"/>
  <c r="F272" i="4"/>
  <c r="H271" i="4"/>
  <c r="G271" i="4"/>
  <c r="F271" i="4"/>
  <c r="H270" i="4"/>
  <c r="G270" i="4"/>
  <c r="F270" i="4"/>
  <c r="H269" i="4"/>
  <c r="G269" i="4"/>
  <c r="F269" i="4"/>
  <c r="H268" i="4"/>
  <c r="G268" i="4"/>
  <c r="F268" i="4"/>
  <c r="H267" i="4"/>
  <c r="G267" i="4"/>
  <c r="F267" i="4"/>
  <c r="H266" i="4"/>
  <c r="G266" i="4"/>
  <c r="F266" i="4"/>
  <c r="H265" i="4"/>
  <c r="G265" i="4"/>
  <c r="F265" i="4"/>
  <c r="H264" i="4"/>
  <c r="G264" i="4"/>
  <c r="F264" i="4"/>
  <c r="H263" i="4"/>
  <c r="G263" i="4"/>
  <c r="F263" i="4"/>
  <c r="H262" i="4"/>
  <c r="G262" i="4"/>
  <c r="F262" i="4"/>
  <c r="H261" i="4"/>
  <c r="G261" i="4"/>
  <c r="F261" i="4"/>
  <c r="H260" i="4"/>
  <c r="G260" i="4"/>
  <c r="F260" i="4"/>
  <c r="H259" i="4"/>
  <c r="G259" i="4"/>
  <c r="F259" i="4"/>
  <c r="H258" i="4"/>
  <c r="G258" i="4"/>
  <c r="F258" i="4"/>
  <c r="H257" i="4"/>
  <c r="G257" i="4"/>
  <c r="F257" i="4"/>
  <c r="H256" i="4"/>
  <c r="G256" i="4"/>
  <c r="F256" i="4"/>
  <c r="H255" i="4"/>
  <c r="G255" i="4"/>
  <c r="F255" i="4"/>
  <c r="H254" i="4"/>
  <c r="G254" i="4"/>
  <c r="F254" i="4"/>
  <c r="H253" i="4"/>
  <c r="G253" i="4"/>
  <c r="F253" i="4"/>
  <c r="H252" i="4"/>
  <c r="G252" i="4"/>
  <c r="F252" i="4"/>
  <c r="H251" i="4"/>
  <c r="G251" i="4"/>
  <c r="F251" i="4"/>
  <c r="H250" i="4"/>
  <c r="G250" i="4"/>
  <c r="F250" i="4"/>
  <c r="H249" i="4"/>
  <c r="G249" i="4"/>
  <c r="F249" i="4"/>
  <c r="H248" i="4"/>
  <c r="G248" i="4"/>
  <c r="F248" i="4"/>
  <c r="H247" i="4"/>
  <c r="G247" i="4"/>
  <c r="F247" i="4"/>
  <c r="H246" i="4"/>
  <c r="G246" i="4"/>
  <c r="F246" i="4"/>
  <c r="H245" i="4"/>
  <c r="G245" i="4"/>
  <c r="F245" i="4"/>
  <c r="H244" i="4"/>
  <c r="G244" i="4"/>
  <c r="F244" i="4"/>
  <c r="H243" i="4"/>
  <c r="G243" i="4"/>
  <c r="F243" i="4"/>
  <c r="H242" i="4"/>
  <c r="G242" i="4"/>
  <c r="F242" i="4"/>
  <c r="H241" i="4"/>
  <c r="G241" i="4"/>
  <c r="F241" i="4"/>
  <c r="H240" i="4"/>
  <c r="G240" i="4"/>
  <c r="F240" i="4"/>
  <c r="H239" i="4"/>
  <c r="G239" i="4"/>
  <c r="F239" i="4"/>
  <c r="H238" i="4"/>
  <c r="G238" i="4"/>
  <c r="F238" i="4"/>
  <c r="H237" i="4"/>
  <c r="G237" i="4"/>
  <c r="F237" i="4"/>
  <c r="H236" i="4"/>
  <c r="G236" i="4"/>
  <c r="F236" i="4"/>
  <c r="H235" i="4"/>
  <c r="G235" i="4"/>
  <c r="F235" i="4"/>
  <c r="H234" i="4"/>
  <c r="G234" i="4"/>
  <c r="F234" i="4"/>
  <c r="H233" i="4"/>
  <c r="G233" i="4"/>
  <c r="F233" i="4"/>
  <c r="H232" i="4"/>
  <c r="G232" i="4"/>
  <c r="F232" i="4"/>
  <c r="H231" i="4"/>
  <c r="G231" i="4"/>
  <c r="F231" i="4"/>
  <c r="H230" i="4"/>
  <c r="G230" i="4"/>
  <c r="F230" i="4"/>
  <c r="H229" i="4"/>
  <c r="G229" i="4"/>
  <c r="F229" i="4"/>
  <c r="H228" i="4"/>
  <c r="G228" i="4"/>
  <c r="F228" i="4"/>
  <c r="H227" i="4"/>
  <c r="G227" i="4"/>
  <c r="F227" i="4"/>
  <c r="H226" i="4"/>
  <c r="G226" i="4"/>
  <c r="F226" i="4"/>
  <c r="H225" i="4"/>
  <c r="G225" i="4"/>
  <c r="F225" i="4"/>
  <c r="H224" i="4"/>
  <c r="G224" i="4"/>
  <c r="F224" i="4"/>
  <c r="H223" i="4"/>
  <c r="G223" i="4"/>
  <c r="F223" i="4"/>
  <c r="H222" i="4"/>
  <c r="G222" i="4"/>
  <c r="F222" i="4"/>
  <c r="H221" i="4"/>
  <c r="G221" i="4"/>
  <c r="F221" i="4"/>
  <c r="H220" i="4"/>
  <c r="G220" i="4"/>
  <c r="F220" i="4"/>
  <c r="H219" i="4"/>
  <c r="G219" i="4"/>
  <c r="F219" i="4"/>
  <c r="H218" i="4"/>
  <c r="G218" i="4"/>
  <c r="F218" i="4"/>
  <c r="H217" i="4"/>
  <c r="G217" i="4"/>
  <c r="F217" i="4"/>
  <c r="H216" i="4"/>
  <c r="G216" i="4"/>
  <c r="F216" i="4"/>
  <c r="H215" i="4"/>
  <c r="G215" i="4"/>
  <c r="F215" i="4"/>
  <c r="H214" i="4"/>
  <c r="G214" i="4"/>
  <c r="F214" i="4"/>
  <c r="H213" i="4"/>
  <c r="G213" i="4"/>
  <c r="F213" i="4"/>
  <c r="H212" i="4"/>
  <c r="G212" i="4"/>
  <c r="F212" i="4"/>
  <c r="H211" i="4"/>
  <c r="G211" i="4"/>
  <c r="F211" i="4"/>
  <c r="H210" i="4"/>
  <c r="G210" i="4"/>
  <c r="F210" i="4"/>
  <c r="H209" i="4"/>
  <c r="G209" i="4"/>
  <c r="F209" i="4"/>
  <c r="H208" i="4"/>
  <c r="G208" i="4"/>
  <c r="F208" i="4"/>
  <c r="H207" i="4"/>
  <c r="G207" i="4"/>
  <c r="F207" i="4"/>
  <c r="H206" i="4"/>
  <c r="G206" i="4"/>
  <c r="F206" i="4"/>
  <c r="H205" i="4"/>
  <c r="G205" i="4"/>
  <c r="F205" i="4"/>
  <c r="H204" i="4"/>
  <c r="G204" i="4"/>
  <c r="F204" i="4"/>
  <c r="H203" i="4"/>
  <c r="G203" i="4"/>
  <c r="F203" i="4"/>
  <c r="H202" i="4"/>
  <c r="G202" i="4"/>
  <c r="F202" i="4"/>
  <c r="H201" i="4"/>
  <c r="G201" i="4"/>
  <c r="F201" i="4"/>
  <c r="H200" i="4"/>
  <c r="G200" i="4"/>
  <c r="F200" i="4"/>
  <c r="H199" i="4"/>
  <c r="G199" i="4"/>
  <c r="F199" i="4"/>
  <c r="H198" i="4"/>
  <c r="G198" i="4"/>
  <c r="F198" i="4"/>
  <c r="H197" i="4"/>
  <c r="G197" i="4"/>
  <c r="F197" i="4"/>
  <c r="H196" i="4"/>
  <c r="G196" i="4"/>
  <c r="F196" i="4"/>
  <c r="H195" i="4"/>
  <c r="G195" i="4"/>
  <c r="F195" i="4"/>
  <c r="H194" i="4"/>
  <c r="G194" i="4"/>
  <c r="F194" i="4"/>
  <c r="H193" i="4"/>
  <c r="G193" i="4"/>
  <c r="F193" i="4"/>
  <c r="H192" i="4"/>
  <c r="G192" i="4"/>
  <c r="F192" i="4"/>
  <c r="H191" i="4"/>
  <c r="G191" i="4"/>
  <c r="F191" i="4"/>
  <c r="H190" i="4"/>
  <c r="G190" i="4"/>
  <c r="F190" i="4"/>
  <c r="H189" i="4"/>
  <c r="G189" i="4"/>
  <c r="F189" i="4"/>
  <c r="H188" i="4"/>
  <c r="G188" i="4"/>
  <c r="F188" i="4"/>
  <c r="H187" i="4"/>
  <c r="G187" i="4"/>
  <c r="F187" i="4"/>
  <c r="H186" i="4"/>
  <c r="G186" i="4"/>
  <c r="F186" i="4"/>
  <c r="H185" i="4"/>
  <c r="G185" i="4"/>
  <c r="F185" i="4"/>
  <c r="H184" i="4"/>
  <c r="G184" i="4"/>
  <c r="F184" i="4"/>
  <c r="H183" i="4"/>
  <c r="G183" i="4"/>
  <c r="F183" i="4"/>
  <c r="H182" i="4"/>
  <c r="G182" i="4"/>
  <c r="F182" i="4"/>
  <c r="H181" i="4"/>
  <c r="G181" i="4"/>
  <c r="F181" i="4"/>
  <c r="H180" i="4"/>
  <c r="G180" i="4"/>
  <c r="F180" i="4"/>
  <c r="H179" i="4"/>
  <c r="G179" i="4"/>
  <c r="F179" i="4"/>
  <c r="H178" i="4"/>
  <c r="G178" i="4"/>
  <c r="F178" i="4"/>
  <c r="H177" i="4"/>
  <c r="G177" i="4"/>
  <c r="F177" i="4"/>
  <c r="H176" i="4"/>
  <c r="G176" i="4"/>
  <c r="F176" i="4"/>
  <c r="H175" i="4"/>
  <c r="G175" i="4"/>
  <c r="F175" i="4"/>
  <c r="H174" i="4"/>
  <c r="G174" i="4"/>
  <c r="F174" i="4"/>
  <c r="H173" i="4"/>
  <c r="G173" i="4"/>
  <c r="F173" i="4"/>
  <c r="H172" i="4"/>
  <c r="G172" i="4"/>
  <c r="F172" i="4"/>
  <c r="H171" i="4"/>
  <c r="G171" i="4"/>
  <c r="F171" i="4"/>
  <c r="H170" i="4"/>
  <c r="G170" i="4"/>
  <c r="F170" i="4"/>
  <c r="H169" i="4"/>
  <c r="G169" i="4"/>
  <c r="F169" i="4"/>
  <c r="H168" i="4"/>
  <c r="G168" i="4"/>
  <c r="F168" i="4"/>
  <c r="H167" i="4"/>
  <c r="G167" i="4"/>
  <c r="F167" i="4"/>
  <c r="H166" i="4"/>
  <c r="G166" i="4"/>
  <c r="F166" i="4"/>
  <c r="H165" i="4"/>
  <c r="G165" i="4"/>
  <c r="F165" i="4"/>
  <c r="H164" i="4"/>
  <c r="G164" i="4"/>
  <c r="F164" i="4"/>
  <c r="H163" i="4"/>
  <c r="G163" i="4"/>
  <c r="F163" i="4"/>
  <c r="H162" i="4"/>
  <c r="G162" i="4"/>
  <c r="F162" i="4"/>
  <c r="H161" i="4"/>
  <c r="G161" i="4"/>
  <c r="F161" i="4"/>
  <c r="H160" i="4"/>
  <c r="G160" i="4"/>
  <c r="F160" i="4"/>
  <c r="H159" i="4"/>
  <c r="G159" i="4"/>
  <c r="F159" i="4"/>
  <c r="H158" i="4"/>
  <c r="G158" i="4"/>
  <c r="F158" i="4"/>
  <c r="H157" i="4"/>
  <c r="G157" i="4"/>
  <c r="F157" i="4"/>
  <c r="H156" i="4"/>
  <c r="G156" i="4"/>
  <c r="F156" i="4"/>
  <c r="H155" i="4"/>
  <c r="G155" i="4"/>
  <c r="F155" i="4"/>
  <c r="H154" i="4"/>
  <c r="G154" i="4"/>
  <c r="F154" i="4"/>
  <c r="H153" i="4"/>
  <c r="G153" i="4"/>
  <c r="F153" i="4"/>
  <c r="H152" i="4"/>
  <c r="G152" i="4"/>
  <c r="F152" i="4"/>
  <c r="H151" i="4"/>
  <c r="G151" i="4"/>
  <c r="F151" i="4"/>
  <c r="H150" i="4"/>
  <c r="G150" i="4"/>
  <c r="F150" i="4"/>
  <c r="H149" i="4"/>
  <c r="G149" i="4"/>
  <c r="F149" i="4"/>
  <c r="H148" i="4"/>
  <c r="G148" i="4"/>
  <c r="F148" i="4"/>
  <c r="H147" i="4"/>
  <c r="G147" i="4"/>
  <c r="F147" i="4"/>
  <c r="H146" i="4"/>
  <c r="G146" i="4"/>
  <c r="F146" i="4"/>
  <c r="H145" i="4"/>
  <c r="G145" i="4"/>
  <c r="F145" i="4"/>
  <c r="H144" i="4"/>
  <c r="G144" i="4"/>
  <c r="F144" i="4"/>
  <c r="H143" i="4"/>
  <c r="G143" i="4"/>
  <c r="F143" i="4"/>
  <c r="H142" i="4"/>
  <c r="G142" i="4"/>
  <c r="F142" i="4"/>
  <c r="H141" i="4"/>
  <c r="G141" i="4"/>
  <c r="F141" i="4"/>
  <c r="H140" i="4"/>
  <c r="G140" i="4"/>
  <c r="F140" i="4"/>
  <c r="H139" i="4"/>
  <c r="G139" i="4"/>
  <c r="F139" i="4"/>
  <c r="H138" i="4"/>
  <c r="G138" i="4"/>
  <c r="F138" i="4"/>
  <c r="H137" i="4"/>
  <c r="G137" i="4"/>
  <c r="F137" i="4"/>
  <c r="H136" i="4"/>
  <c r="G136" i="4"/>
  <c r="F136" i="4"/>
  <c r="H135" i="4"/>
  <c r="G135" i="4"/>
  <c r="F135" i="4"/>
  <c r="H134" i="4"/>
  <c r="G134" i="4"/>
  <c r="F134" i="4"/>
  <c r="H133" i="4"/>
  <c r="G133" i="4"/>
  <c r="F133" i="4"/>
  <c r="H132" i="4"/>
  <c r="G132" i="4"/>
  <c r="F132" i="4"/>
  <c r="H131" i="4"/>
  <c r="G131" i="4"/>
  <c r="F131" i="4"/>
  <c r="H130" i="4"/>
  <c r="G130" i="4"/>
  <c r="F130" i="4"/>
  <c r="H129" i="4"/>
  <c r="G129" i="4"/>
  <c r="F129" i="4"/>
  <c r="H128" i="4"/>
  <c r="G128" i="4"/>
  <c r="F128" i="4"/>
  <c r="H127" i="4"/>
  <c r="G127" i="4"/>
  <c r="F127" i="4"/>
  <c r="H126" i="4"/>
  <c r="G126" i="4"/>
  <c r="F126" i="4"/>
  <c r="H125" i="4"/>
  <c r="G125" i="4"/>
  <c r="F125" i="4"/>
  <c r="H124" i="4"/>
  <c r="G124" i="4"/>
  <c r="F124" i="4"/>
  <c r="H123" i="4"/>
  <c r="G123" i="4"/>
  <c r="F123" i="4"/>
  <c r="H122" i="4"/>
  <c r="G122" i="4"/>
  <c r="F122" i="4"/>
  <c r="H121" i="4"/>
  <c r="G121" i="4"/>
  <c r="F121" i="4"/>
  <c r="H120" i="4"/>
  <c r="G120" i="4"/>
  <c r="F120" i="4"/>
  <c r="H119" i="4"/>
  <c r="G119" i="4"/>
  <c r="F119" i="4"/>
  <c r="H118" i="4"/>
  <c r="G118" i="4"/>
  <c r="F118" i="4"/>
  <c r="H117" i="4"/>
  <c r="G117" i="4"/>
  <c r="F117" i="4"/>
  <c r="H116" i="4"/>
  <c r="G116" i="4"/>
  <c r="F116" i="4"/>
  <c r="H115" i="4"/>
  <c r="G115" i="4"/>
  <c r="F115" i="4"/>
  <c r="H114" i="4"/>
  <c r="G114" i="4"/>
  <c r="F114" i="4"/>
  <c r="H113" i="4"/>
  <c r="G113" i="4"/>
  <c r="F113" i="4"/>
  <c r="H112" i="4"/>
  <c r="G112" i="4"/>
  <c r="F112" i="4"/>
  <c r="H111" i="4"/>
  <c r="G111" i="4"/>
  <c r="F111" i="4"/>
  <c r="H110" i="4"/>
  <c r="G110" i="4"/>
  <c r="F110" i="4"/>
  <c r="H109" i="4"/>
  <c r="G109" i="4"/>
  <c r="F109" i="4"/>
  <c r="H108" i="4"/>
  <c r="G108" i="4"/>
  <c r="F108" i="4"/>
  <c r="H107" i="4"/>
  <c r="G107" i="4"/>
  <c r="F107" i="4"/>
  <c r="H106" i="4"/>
  <c r="G106" i="4"/>
  <c r="F106" i="4"/>
  <c r="H105" i="4"/>
  <c r="G105" i="4"/>
  <c r="F105" i="4"/>
  <c r="H104" i="4"/>
  <c r="G104" i="4"/>
  <c r="F104" i="4"/>
  <c r="H103" i="4"/>
  <c r="G103" i="4"/>
  <c r="F103" i="4"/>
  <c r="H102" i="4"/>
  <c r="G102" i="4"/>
  <c r="F102" i="4"/>
  <c r="H101" i="4"/>
  <c r="G101" i="4"/>
  <c r="F101" i="4"/>
  <c r="H100" i="4"/>
  <c r="G100" i="4"/>
  <c r="F100" i="4"/>
  <c r="H99" i="4"/>
  <c r="G99" i="4"/>
  <c r="F99" i="4"/>
  <c r="H98" i="4"/>
  <c r="G98" i="4"/>
  <c r="F98" i="4"/>
  <c r="H97" i="4"/>
  <c r="G97" i="4"/>
  <c r="F97" i="4"/>
  <c r="H96" i="4"/>
  <c r="G96" i="4"/>
  <c r="F96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H90" i="4"/>
  <c r="G90" i="4"/>
  <c r="F90" i="4"/>
  <c r="H89" i="4"/>
  <c r="G89" i="4"/>
  <c r="F89" i="4"/>
  <c r="H88" i="4"/>
  <c r="G88" i="4"/>
  <c r="F88" i="4"/>
  <c r="H87" i="4"/>
  <c r="G87" i="4"/>
  <c r="F87" i="4"/>
  <c r="H86" i="4"/>
  <c r="G86" i="4"/>
  <c r="F86" i="4"/>
  <c r="H85" i="4"/>
  <c r="G85" i="4"/>
  <c r="F85" i="4"/>
  <c r="H84" i="4"/>
  <c r="G84" i="4"/>
  <c r="F84" i="4"/>
  <c r="H83" i="4"/>
  <c r="G83" i="4"/>
  <c r="F83" i="4"/>
  <c r="H82" i="4"/>
  <c r="G82" i="4"/>
  <c r="F82" i="4"/>
  <c r="H81" i="4"/>
  <c r="G81" i="4"/>
  <c r="F81" i="4"/>
  <c r="H80" i="4"/>
  <c r="G80" i="4"/>
  <c r="F80" i="4"/>
  <c r="H79" i="4"/>
  <c r="G79" i="4"/>
  <c r="F79" i="4"/>
  <c r="H78" i="4"/>
  <c r="G78" i="4"/>
  <c r="F78" i="4"/>
  <c r="H77" i="4"/>
  <c r="G77" i="4"/>
  <c r="F77" i="4"/>
  <c r="H76" i="4"/>
  <c r="G76" i="4"/>
  <c r="F76" i="4"/>
  <c r="H75" i="4"/>
  <c r="G75" i="4"/>
  <c r="F75" i="4"/>
  <c r="H74" i="4"/>
  <c r="G74" i="4"/>
  <c r="F74" i="4"/>
  <c r="H73" i="4"/>
  <c r="G73" i="4"/>
  <c r="F73" i="4"/>
  <c r="H72" i="4"/>
  <c r="G72" i="4"/>
  <c r="F72" i="4"/>
  <c r="H71" i="4"/>
  <c r="G71" i="4"/>
  <c r="F71" i="4"/>
  <c r="H70" i="4"/>
  <c r="G70" i="4"/>
  <c r="F70" i="4"/>
  <c r="H69" i="4"/>
  <c r="G69" i="4"/>
  <c r="F69" i="4"/>
  <c r="H68" i="4"/>
  <c r="G68" i="4"/>
  <c r="F68" i="4"/>
  <c r="H67" i="4"/>
  <c r="G67" i="4"/>
  <c r="F67" i="4"/>
  <c r="H66" i="4"/>
  <c r="G66" i="4"/>
  <c r="F66" i="4"/>
  <c r="H65" i="4"/>
  <c r="G65" i="4"/>
  <c r="F65" i="4"/>
  <c r="H64" i="4"/>
  <c r="G64" i="4"/>
  <c r="F64" i="4"/>
  <c r="H63" i="4"/>
  <c r="G63" i="4"/>
  <c r="F63" i="4"/>
  <c r="H62" i="4"/>
  <c r="G62" i="4"/>
  <c r="F62" i="4"/>
  <c r="H61" i="4"/>
  <c r="G61" i="4"/>
  <c r="F61" i="4"/>
  <c r="H60" i="4"/>
  <c r="G60" i="4"/>
  <c r="F60" i="4"/>
  <c r="H59" i="4"/>
  <c r="G59" i="4"/>
  <c r="F59" i="4"/>
  <c r="H58" i="4"/>
  <c r="G58" i="4"/>
  <c r="F58" i="4"/>
  <c r="H57" i="4"/>
  <c r="G57" i="4"/>
  <c r="F57" i="4"/>
  <c r="H56" i="4"/>
  <c r="G56" i="4"/>
  <c r="F56" i="4"/>
  <c r="H55" i="4"/>
  <c r="G55" i="4"/>
  <c r="F55" i="4"/>
  <c r="H54" i="4"/>
  <c r="G54" i="4"/>
  <c r="F54" i="4"/>
  <c r="H53" i="4"/>
  <c r="G53" i="4"/>
  <c r="F53" i="4"/>
  <c r="H52" i="4"/>
  <c r="G52" i="4"/>
  <c r="F52" i="4"/>
  <c r="H51" i="4"/>
  <c r="G51" i="4"/>
  <c r="F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H22" i="4"/>
  <c r="G22" i="4"/>
  <c r="F22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G13" i="4"/>
  <c r="F13" i="4"/>
  <c r="H12" i="4"/>
  <c r="G12" i="4"/>
  <c r="F12" i="4"/>
  <c r="H11" i="4"/>
  <c r="G11" i="4"/>
  <c r="F11" i="4"/>
  <c r="H10" i="4"/>
  <c r="G10" i="4"/>
  <c r="F10" i="4"/>
  <c r="H9" i="4"/>
  <c r="G9" i="4"/>
  <c r="F9" i="4"/>
  <c r="H8" i="4"/>
  <c r="G8" i="4"/>
  <c r="F8" i="4"/>
  <c r="B6" i="6" s="1"/>
  <c r="B5" i="7" s="1"/>
  <c r="D5" i="7" s="1"/>
  <c r="H7" i="4"/>
  <c r="G7" i="4"/>
  <c r="F7" i="4"/>
  <c r="H6" i="4"/>
  <c r="G6" i="4"/>
  <c r="F6" i="4"/>
  <c r="H5" i="4"/>
  <c r="G5" i="4"/>
  <c r="F5" i="4"/>
  <c r="H4" i="4"/>
  <c r="G4" i="4"/>
  <c r="F4" i="4"/>
  <c r="H3" i="4"/>
  <c r="G3" i="4"/>
  <c r="F3" i="4"/>
  <c r="B3" i="6" s="1"/>
  <c r="H2" i="4"/>
  <c r="G2" i="4"/>
  <c r="F2" i="4"/>
  <c r="B5" i="6" s="1"/>
  <c r="B4" i="7" s="1"/>
  <c r="D4" i="7" s="1"/>
  <c r="B2" i="7" l="1"/>
  <c r="D2" i="7" s="1"/>
  <c r="E10" i="6"/>
  <c r="G10" i="6" s="1"/>
  <c r="E12" i="6"/>
  <c r="G12" i="6" s="1"/>
  <c r="B12" i="7" s="1"/>
  <c r="D12" i="7" s="1"/>
  <c r="C3" i="6"/>
  <c r="B4" i="6"/>
  <c r="B3" i="7" s="1"/>
  <c r="D3" i="7" s="1"/>
  <c r="C4" i="6"/>
  <c r="B7" i="7" s="1"/>
  <c r="D7" i="7" s="1"/>
  <c r="F11" i="6" l="1"/>
  <c r="B6" i="7"/>
  <c r="D6" i="7" s="1"/>
  <c r="B10" i="7"/>
  <c r="D10" i="7" s="1"/>
  <c r="E11" i="6"/>
  <c r="G11" i="6" s="1"/>
  <c r="B13" i="7" l="1"/>
  <c r="D13" i="7" s="1"/>
  <c r="B11" i="7"/>
  <c r="D11" i="7" s="1"/>
  <c r="B17" i="6"/>
  <c r="B14" i="7" s="1"/>
  <c r="B19" i="6"/>
  <c r="B18" i="6"/>
</calcChain>
</file>

<file path=xl/sharedStrings.xml><?xml version="1.0" encoding="utf-8"?>
<sst xmlns="http://schemas.openxmlformats.org/spreadsheetml/2006/main" count="615" uniqueCount="573">
  <si>
    <t>Capacity Test Calculator</t>
  </si>
  <si>
    <t>Template version</t>
  </si>
  <si>
    <t>2.2</t>
  </si>
  <si>
    <t>Generated at (UTC)</t>
  </si>
  <si>
    <t>2026-08-24 15:53:23</t>
  </si>
  <si>
    <t>Site</t>
  </si>
  <si>
    <t>Demo Site</t>
  </si>
  <si>
    <t>Test run</t>
  </si>
  <si>
    <t>Capacity test demo</t>
  </si>
  <si>
    <t>Test run ID</t>
  </si>
  <si>
    <t>01KNSB4TTR8Y8G4WRX48GC1BB9</t>
  </si>
  <si>
    <t>HelioTest status</t>
  </si>
  <si>
    <t>failed</t>
  </si>
  <si>
    <t>Reporting-condition method</t>
  </si>
  <si>
    <t>percentile</t>
  </si>
  <si>
    <t>Irradiance band (± %)</t>
  </si>
  <si>
    <t>Regression fit window</t>
  </si>
  <si>
    <t>Measured data inside the band</t>
  </si>
  <si>
    <t>Modeled data inside the band</t>
  </si>
  <si>
    <t>Bifaciality factor (φ)</t>
  </si>
  <si>
    <t>Structural shading factor (Sr)</t>
  </si>
  <si>
    <t>Regression terms enabled</t>
  </si>
  <si>
    <t>irradiance, irradiance², temperature, wind</t>
  </si>
  <si>
    <t>Pass/fail criterion</t>
  </si>
  <si>
    <t>Test passing tolerance (±3%)</t>
  </si>
  <si>
    <t>How this workbook calculates</t>
  </si>
  <si>
    <t>All results on the Calculation sheet are computed live by Excel</t>
  </si>
  <si>
    <t>formulas (LINEST) from the data sheets — recalculate at any time.</t>
  </si>
  <si>
    <t>Regression form (ASTM E2848):</t>
  </si>
  <si>
    <t xml:space="preserve">    Capacity = E_RC * (a1 + a2*E_RC + a3*T_RC + a4*v_RC)</t>
  </si>
  <si>
    <t>Pass/fail: configured capacity-ratio threshold tiers (per-band</t>
  </si>
  <si>
    <t>one-sided minimums) supersede the symmetric test passing tolerance;</t>
  </si>
  <si>
    <t>the Inputs sheet shows only the criterion this test run used.</t>
  </si>
  <si>
    <t>The Cross-Check sheet compares Excel-computed values against the</t>
  </si>
  <si>
    <t>values HelioTest computed when the test run was evaluated.</t>
  </si>
  <si>
    <t>Reporting conditions and thresholds on the Inputs sheet (yellow</t>
  </si>
  <si>
    <t>cells) are editable; all downstream results update on recalc.</t>
  </si>
  <si>
    <t>Green/red highlighting marks PASS/FAIL verdicts and any</t>
  </si>
  <si>
    <t>cross-check delta that is not zero.</t>
  </si>
  <si>
    <t>Band</t>
  </si>
  <si>
    <t>E_RC (W/m²)</t>
  </si>
  <si>
    <t>T_RC (°C)</t>
  </si>
  <si>
    <t>v_RC (m/s)</t>
  </si>
  <si>
    <t>Low</t>
  </si>
  <si>
    <t>Mid</t>
  </si>
  <si>
    <t>High</t>
  </si>
  <si>
    <t>Pass/fail criteria — Tested Capacity Ratio (%)</t>
  </si>
  <si>
    <t>Test passing tolerance (± %)</t>
  </si>
  <si>
    <t>Yellow cells are inputs — edit them and every result on the</t>
  </si>
  <si>
    <t>Calculation sheet recalculates. Reporting conditions are needed</t>
  </si>
  <si>
    <t>at least for the Mid band.</t>
  </si>
  <si>
    <t>timestamp</t>
  </si>
  <si>
    <t>e_total</t>
  </si>
  <si>
    <t>t_amb</t>
  </si>
  <si>
    <t>w_vel</t>
  </si>
  <si>
    <t>power</t>
  </si>
  <si>
    <t>2024-10-18 11:10:00</t>
  </si>
  <si>
    <t>2024-10-18 11:15:00</t>
  </si>
  <si>
    <t>2024-10-18 11:20:00</t>
  </si>
  <si>
    <t>2024-10-18 11:25:00</t>
  </si>
  <si>
    <t>2024-10-18 11:30:00</t>
  </si>
  <si>
    <t>2024-10-18 11:35:00</t>
  </si>
  <si>
    <t>2024-10-18 11:40:00</t>
  </si>
  <si>
    <t>2024-10-18 11:45:00</t>
  </si>
  <si>
    <t>2024-10-18 11:50:00</t>
  </si>
  <si>
    <t>2024-10-18 11:55:00</t>
  </si>
  <si>
    <t>2024-10-18 12:00:00</t>
  </si>
  <si>
    <t>2024-10-18 12:05:00</t>
  </si>
  <si>
    <t>2024-10-18 12:10:00</t>
  </si>
  <si>
    <t>2024-10-18 12:15:00</t>
  </si>
  <si>
    <t>2024-10-18 12:20:00</t>
  </si>
  <si>
    <t>2024-10-18 12:25:00</t>
  </si>
  <si>
    <t>2024-10-18 12:45:00</t>
  </si>
  <si>
    <t>2024-10-18 12:50:00</t>
  </si>
  <si>
    <t>2024-10-18 12:55:00</t>
  </si>
  <si>
    <t>2024-10-18 13:00:00</t>
  </si>
  <si>
    <t>2024-10-18 13:05:00</t>
  </si>
  <si>
    <t>2024-10-18 13:10:00</t>
  </si>
  <si>
    <t>2024-10-18 13:15:00</t>
  </si>
  <si>
    <t>2024-10-18 13:20:00</t>
  </si>
  <si>
    <t>2024-10-18 13:25:00</t>
  </si>
  <si>
    <t>2024-10-18 13:30:00</t>
  </si>
  <si>
    <t>2024-10-18 13:35:00</t>
  </si>
  <si>
    <t>2024-10-18 13:40:00</t>
  </si>
  <si>
    <t>2024-10-18 13:45:00</t>
  </si>
  <si>
    <t>2024-10-18 13:50:00</t>
  </si>
  <si>
    <t>2024-10-18 13:55:00</t>
  </si>
  <si>
    <t>2024-10-18 14:00:00</t>
  </si>
  <si>
    <t>2024-10-18 14:05:00</t>
  </si>
  <si>
    <t>2024-10-18 14:10:00</t>
  </si>
  <si>
    <t>2024-10-18 14:15:00</t>
  </si>
  <si>
    <t>2024-10-18 14:20:00</t>
  </si>
  <si>
    <t>2024-10-18 14:25:00</t>
  </si>
  <si>
    <t>2024-10-18 14:30:00</t>
  </si>
  <si>
    <t>2024-10-18 14:35:00</t>
  </si>
  <si>
    <t>2024-10-18 14:40:00</t>
  </si>
  <si>
    <t>2024-10-18 14:45:00</t>
  </si>
  <si>
    <t>2024-10-18 14:50:00</t>
  </si>
  <si>
    <t>2024-10-18 14:55:00</t>
  </si>
  <si>
    <t>2024-10-18 15:00:00</t>
  </si>
  <si>
    <t>2024-10-18 15:05:00</t>
  </si>
  <si>
    <t>2024-10-18 15:10:00</t>
  </si>
  <si>
    <t>2024-10-18 15:15:00</t>
  </si>
  <si>
    <t>2024-10-19 11:05:00</t>
  </si>
  <si>
    <t>2024-10-19 11:10:00</t>
  </si>
  <si>
    <t>2024-10-19 11:15:00</t>
  </si>
  <si>
    <t>2024-10-19 11:20:00</t>
  </si>
  <si>
    <t>2024-10-19 11:25:00</t>
  </si>
  <si>
    <t>2024-10-19 11:30:00</t>
  </si>
  <si>
    <t>2024-10-19 11:35:00</t>
  </si>
  <si>
    <t>2024-10-19 11:40:00</t>
  </si>
  <si>
    <t>2024-10-19 11:45:00</t>
  </si>
  <si>
    <t>2024-10-19 11:50:00</t>
  </si>
  <si>
    <t>2024-10-19 11:55:00</t>
  </si>
  <si>
    <t>2024-10-19 12:00:00</t>
  </si>
  <si>
    <t>2024-10-19 12:05:00</t>
  </si>
  <si>
    <t>2024-10-19 12:10:00</t>
  </si>
  <si>
    <t>2024-10-19 12:15:00</t>
  </si>
  <si>
    <t>2024-10-19 12:20:00</t>
  </si>
  <si>
    <t>2024-10-19 12:25:00</t>
  </si>
  <si>
    <t>2024-10-19 12:30:00</t>
  </si>
  <si>
    <t>2024-10-19 12:35:00</t>
  </si>
  <si>
    <t>2024-10-19 12:40:00</t>
  </si>
  <si>
    <t>2024-10-19 12:45:00</t>
  </si>
  <si>
    <t>2024-10-19 12:50:00</t>
  </si>
  <si>
    <t>2024-10-19 12:55:00</t>
  </si>
  <si>
    <t>2024-10-19 13:00:00</t>
  </si>
  <si>
    <t>2024-10-19 13:05:00</t>
  </si>
  <si>
    <t>2024-10-19 13:10:00</t>
  </si>
  <si>
    <t>2024-10-19 13:15:00</t>
  </si>
  <si>
    <t>2024-10-19 13:20:00</t>
  </si>
  <si>
    <t>2024-10-19 13:25:00</t>
  </si>
  <si>
    <t>2024-10-19 13:30:00</t>
  </si>
  <si>
    <t>2024-10-19 13:35:00</t>
  </si>
  <si>
    <t>2024-10-19 13:40:00</t>
  </si>
  <si>
    <t>2024-10-19 13:45:00</t>
  </si>
  <si>
    <t>2024-10-19 13:50:00</t>
  </si>
  <si>
    <t>2024-10-19 13:55:00</t>
  </si>
  <si>
    <t>2024-10-19 14:00:00</t>
  </si>
  <si>
    <t>2024-10-19 14:05:00</t>
  </si>
  <si>
    <t>2024-10-19 14:10:00</t>
  </si>
  <si>
    <t>2024-10-19 14:15:00</t>
  </si>
  <si>
    <t>2024-10-19 14:20:00</t>
  </si>
  <si>
    <t>2024-10-19 14:25:00</t>
  </si>
  <si>
    <t>2024-10-19 14:30:00</t>
  </si>
  <si>
    <t>2024-10-19 14:35:00</t>
  </si>
  <si>
    <t>2024-10-19 14:40:00</t>
  </si>
  <si>
    <t>2024-10-19 14:45:00</t>
  </si>
  <si>
    <t>2024-10-19 14:50:00</t>
  </si>
  <si>
    <t>2024-10-19 14:55:00</t>
  </si>
  <si>
    <t>2024-10-19 15:00:00</t>
  </si>
  <si>
    <t>2024-10-19 15:05:00</t>
  </si>
  <si>
    <t>2024-10-19 15:10:00</t>
  </si>
  <si>
    <t>2024-10-20 11:00:00</t>
  </si>
  <si>
    <t>2024-10-20 11:05:00</t>
  </si>
  <si>
    <t>2024-10-20 11:10:00</t>
  </si>
  <si>
    <t>2024-10-20 11:15:00</t>
  </si>
  <si>
    <t>2024-10-20 11:20:00</t>
  </si>
  <si>
    <t>2024-10-20 11:25:00</t>
  </si>
  <si>
    <t>2024-10-20 11:30:00</t>
  </si>
  <si>
    <t>2024-10-20 11:35:00</t>
  </si>
  <si>
    <t>2024-10-20 11:40:00</t>
  </si>
  <si>
    <t>2024-10-20 11:45:00</t>
  </si>
  <si>
    <t>2024-10-20 11:50:00</t>
  </si>
  <si>
    <t>2024-10-20 11:55:00</t>
  </si>
  <si>
    <t>2024-10-20 12:00:00</t>
  </si>
  <si>
    <t>2024-10-20 12:05:00</t>
  </si>
  <si>
    <t>2024-10-20 12:10:00</t>
  </si>
  <si>
    <t>2024-10-20 12:15:00</t>
  </si>
  <si>
    <t>2024-10-20 12:20:00</t>
  </si>
  <si>
    <t>2024-10-20 12:25:00</t>
  </si>
  <si>
    <t>2024-10-20 12:30:00</t>
  </si>
  <si>
    <t>2024-10-20 12:35:00</t>
  </si>
  <si>
    <t>2024-10-20 12:40:00</t>
  </si>
  <si>
    <t>2024-10-20 12:45:00</t>
  </si>
  <si>
    <t>2024-10-20 12:50:00</t>
  </si>
  <si>
    <t>2024-10-20 12:55:00</t>
  </si>
  <si>
    <t>2024-10-20 13:00:00</t>
  </si>
  <si>
    <t>2024-10-20 13:05:00</t>
  </si>
  <si>
    <t>2024-10-20 13:10:00</t>
  </si>
  <si>
    <t>2024-10-20 13:15:00</t>
  </si>
  <si>
    <t>2024-10-20 13:20:00</t>
  </si>
  <si>
    <t>2024-10-20 13:25:00</t>
  </si>
  <si>
    <t>2024-10-20 13:30:00</t>
  </si>
  <si>
    <t>2024-10-20 13:35:00</t>
  </si>
  <si>
    <t>2024-10-20 13:40:00</t>
  </si>
  <si>
    <t>2024-10-20 13:45:00</t>
  </si>
  <si>
    <t>2024-10-20 13:50:00</t>
  </si>
  <si>
    <t>2024-10-20 13:55:00</t>
  </si>
  <si>
    <t>2024-10-20 14:00:00</t>
  </si>
  <si>
    <t>2024-10-20 14:05:00</t>
  </si>
  <si>
    <t>2024-10-20 14:10:00</t>
  </si>
  <si>
    <t>2024-10-20 14:15:00</t>
  </si>
  <si>
    <t>2024-10-20 14:20:00</t>
  </si>
  <si>
    <t>2024-10-20 14:25:00</t>
  </si>
  <si>
    <t>2024-10-20 14:30:00</t>
  </si>
  <si>
    <t>2024-10-20 14:35:00</t>
  </si>
  <si>
    <t>2024-10-20 14:40:00</t>
  </si>
  <si>
    <t>2024-10-20 14:45:00</t>
  </si>
  <si>
    <t>2024-10-20 14:50:00</t>
  </si>
  <si>
    <t>2024-10-20 14:55:00</t>
  </si>
  <si>
    <t>2024-10-20 15:00:00</t>
  </si>
  <si>
    <t>2024-10-20 15:05:00</t>
  </si>
  <si>
    <t>2024-10-21 11:00:00</t>
  </si>
  <si>
    <t>2024-10-21 11:05:00</t>
  </si>
  <si>
    <t>2024-10-21 11:20:00</t>
  </si>
  <si>
    <t>2024-10-21 11:25:00</t>
  </si>
  <si>
    <t>2024-10-21 11:30:00</t>
  </si>
  <si>
    <t>2024-10-21 11:35:00</t>
  </si>
  <si>
    <t>2024-10-21 11:40:00</t>
  </si>
  <si>
    <t>2024-10-21 11:45:00</t>
  </si>
  <si>
    <t>2024-10-21 11:50:00</t>
  </si>
  <si>
    <t>2024-10-21 11:55:00</t>
  </si>
  <si>
    <t>2024-10-21 12:00:00</t>
  </si>
  <si>
    <t>2024-10-21 12:05:00</t>
  </si>
  <si>
    <t>2024-10-21 12:10:00</t>
  </si>
  <si>
    <t>2024-10-21 12:15:00</t>
  </si>
  <si>
    <t>2024-10-21 12:20:00</t>
  </si>
  <si>
    <t>2024-10-21 12:25:00</t>
  </si>
  <si>
    <t>2024-10-21 12:35:00</t>
  </si>
  <si>
    <t>2024-10-21 12:40:00</t>
  </si>
  <si>
    <t>2024-10-21 12:45:00</t>
  </si>
  <si>
    <t>2024-10-21 12:50:00</t>
  </si>
  <si>
    <t>2024-10-21 12:55:00</t>
  </si>
  <si>
    <t>2024-10-21 13:00:00</t>
  </si>
  <si>
    <t>2024-10-21 13:05:00</t>
  </si>
  <si>
    <t>2024-10-21 13:10:00</t>
  </si>
  <si>
    <t>2024-10-21 13:15:00</t>
  </si>
  <si>
    <t>2024-10-21 13:20:00</t>
  </si>
  <si>
    <t>2024-10-21 13:25:00</t>
  </si>
  <si>
    <t>2024-10-21 13:30:00</t>
  </si>
  <si>
    <t>2024-10-21 13:35:00</t>
  </si>
  <si>
    <t>2024-10-21 13:40:00</t>
  </si>
  <si>
    <t>2024-10-21 13:45:00</t>
  </si>
  <si>
    <t>2024-10-21 13:50:00</t>
  </si>
  <si>
    <t>2024-10-21 13:55:00</t>
  </si>
  <si>
    <t>2024-10-21 14:00:00</t>
  </si>
  <si>
    <t>2024-10-21 14:05:00</t>
  </si>
  <si>
    <t>2024-10-21 14:10:00</t>
  </si>
  <si>
    <t>2024-10-21 14:15:00</t>
  </si>
  <si>
    <t>2024-10-21 14:20:00</t>
  </si>
  <si>
    <t>2024-10-21 14:25:00</t>
  </si>
  <si>
    <t>2024-10-21 14:30:00</t>
  </si>
  <si>
    <t>2024-10-21 14:35:00</t>
  </si>
  <si>
    <t>2024-10-21 14:40:00</t>
  </si>
  <si>
    <t>2024-10-21 14:45:00</t>
  </si>
  <si>
    <t>2024-10-21 14:50:00</t>
  </si>
  <si>
    <t>2024-10-21 14:55:00</t>
  </si>
  <si>
    <t>2024-10-21 15:00:00</t>
  </si>
  <si>
    <t>2024-10-21 15:05:00</t>
  </si>
  <si>
    <t>2024-10-22 11:00:00</t>
  </si>
  <si>
    <t>2024-10-22 11:05:00</t>
  </si>
  <si>
    <t>2024-10-22 11:10:00</t>
  </si>
  <si>
    <t>2024-10-22 11:15:00</t>
  </si>
  <si>
    <t>2024-10-22 11:20:00</t>
  </si>
  <si>
    <t>2024-10-22 11:25:00</t>
  </si>
  <si>
    <t>2024-10-22 11:30:00</t>
  </si>
  <si>
    <t>2024-10-22 11:35:00</t>
  </si>
  <si>
    <t>2024-10-22 11:40:00</t>
  </si>
  <si>
    <t>2024-10-22 11:45:00</t>
  </si>
  <si>
    <t>2024-10-22 11:50:00</t>
  </si>
  <si>
    <t>2024-10-22 11:55:00</t>
  </si>
  <si>
    <t>2024-10-22 12:00:00</t>
  </si>
  <si>
    <t>2024-10-22 12:05:00</t>
  </si>
  <si>
    <t>2024-10-22 12:10:00</t>
  </si>
  <si>
    <t>2024-10-22 12:15:00</t>
  </si>
  <si>
    <t>2024-10-22 12:20:00</t>
  </si>
  <si>
    <t>2024-10-22 12:25:00</t>
  </si>
  <si>
    <t>2024-10-22 12:30:00</t>
  </si>
  <si>
    <t>2024-10-22 12:35:00</t>
  </si>
  <si>
    <t>2024-10-22 12:40:00</t>
  </si>
  <si>
    <t>2024-10-22 12:45:00</t>
  </si>
  <si>
    <t>2024-10-22 12:50:00</t>
  </si>
  <si>
    <t>2024-10-22 12:55:00</t>
  </si>
  <si>
    <t>2024-10-22 13:00:00</t>
  </si>
  <si>
    <t>2024-10-22 13:05:00</t>
  </si>
  <si>
    <t>2024-10-22 13:10:00</t>
  </si>
  <si>
    <t>2024-10-22 13:15:00</t>
  </si>
  <si>
    <t>2024-10-22 13:20:00</t>
  </si>
  <si>
    <t>2024-10-22 13:25:00</t>
  </si>
  <si>
    <t>2024-10-22 13:30:00</t>
  </si>
  <si>
    <t>2024-10-22 13:35:00</t>
  </si>
  <si>
    <t>2024-10-22 13:40:00</t>
  </si>
  <si>
    <t>2024-10-22 13:45:00</t>
  </si>
  <si>
    <t>2024-10-22 13:50:00</t>
  </si>
  <si>
    <t>2024-10-22 13:55:00</t>
  </si>
  <si>
    <t>2024-10-22 14:00:00</t>
  </si>
  <si>
    <t>2024-10-22 14:05:00</t>
  </si>
  <si>
    <t>2024-10-22 14:10:00</t>
  </si>
  <si>
    <t>2024-10-22 14:15:00</t>
  </si>
  <si>
    <t>2024-10-22 14:20:00</t>
  </si>
  <si>
    <t>2024-10-22 14:25:00</t>
  </si>
  <si>
    <t>2024-10-22 14:30:00</t>
  </si>
  <si>
    <t>2024-10-22 14:35:00</t>
  </si>
  <si>
    <t>2024-10-22 14:40:00</t>
  </si>
  <si>
    <t>2024-10-22 14:45:00</t>
  </si>
  <si>
    <t>2024-10-22 14:50:00</t>
  </si>
  <si>
    <t>2024-10-22 14:55:00</t>
  </si>
  <si>
    <t>2024-10-22 15:00:00</t>
  </si>
  <si>
    <t>2024-10-22 15:05:00</t>
  </si>
  <si>
    <t>2024-10-23 11:00:00</t>
  </si>
  <si>
    <t>2024-10-23 11:05:00</t>
  </si>
  <si>
    <t>2024-10-23 11:10:00</t>
  </si>
  <si>
    <t>2024-10-23 11:15:00</t>
  </si>
  <si>
    <t>2024-10-23 11:20:00</t>
  </si>
  <si>
    <t>2024-10-23 11:25:00</t>
  </si>
  <si>
    <t>2024-10-23 11:30:00</t>
  </si>
  <si>
    <t>2024-10-23 11:35:00</t>
  </si>
  <si>
    <t>2024-10-23 11:40:00</t>
  </si>
  <si>
    <t>2024-10-23 11:45:00</t>
  </si>
  <si>
    <t>2024-10-23 11:50:00</t>
  </si>
  <si>
    <t>2024-10-23 11:55:00</t>
  </si>
  <si>
    <t>2024-10-23 12:00:00</t>
  </si>
  <si>
    <t>2024-10-23 12:05:00</t>
  </si>
  <si>
    <t>2024-10-23 12:10:00</t>
  </si>
  <si>
    <t>2024-10-23 12:15:00</t>
  </si>
  <si>
    <t>2024-10-23 12:20:00</t>
  </si>
  <si>
    <t>2024-10-23 12:25:00</t>
  </si>
  <si>
    <t>2024-10-23 12:30:00</t>
  </si>
  <si>
    <t>2024-10-23 12:35:00</t>
  </si>
  <si>
    <t>2024-10-23 12:40:00</t>
  </si>
  <si>
    <t>2024-10-23 12:45:00</t>
  </si>
  <si>
    <t>2024-10-23 12:50:00</t>
  </si>
  <si>
    <t>2024-10-23 12:55:00</t>
  </si>
  <si>
    <t>2024-10-23 13:00:00</t>
  </si>
  <si>
    <t>2024-10-23 13:05:00</t>
  </si>
  <si>
    <t>2024-10-23 13:10:00</t>
  </si>
  <si>
    <t>2024-10-23 13:15:00</t>
  </si>
  <si>
    <t>2024-10-23 13:20:00</t>
  </si>
  <si>
    <t>2024-10-23 13:25:00</t>
  </si>
  <si>
    <t>2024-10-23 13:30:00</t>
  </si>
  <si>
    <t>2024-10-23 13:35:00</t>
  </si>
  <si>
    <t>2024-10-23 13:40:00</t>
  </si>
  <si>
    <t>2024-10-23 13:45:00</t>
  </si>
  <si>
    <t>2024-10-23 13:50:00</t>
  </si>
  <si>
    <t>2024-10-23 13:55:00</t>
  </si>
  <si>
    <t>2024-10-23 14:00:00</t>
  </si>
  <si>
    <t>2024-10-23 14:05:00</t>
  </si>
  <si>
    <t>2024-10-23 14:10:00</t>
  </si>
  <si>
    <t>2024-10-23 14:15:00</t>
  </si>
  <si>
    <t>2024-10-23 14:20:00</t>
  </si>
  <si>
    <t>2024-10-23 14:25:00</t>
  </si>
  <si>
    <t>2024-10-23 14:30:00</t>
  </si>
  <si>
    <t>2024-10-23 14:35:00</t>
  </si>
  <si>
    <t>2024-10-23 14:40:00</t>
  </si>
  <si>
    <t>2024-10-23 14:45:00</t>
  </si>
  <si>
    <t>2024-10-23 14:50:00</t>
  </si>
  <si>
    <t>2024-10-23 14:55:00</t>
  </si>
  <si>
    <t>2024-10-23 15:00:00</t>
  </si>
  <si>
    <t>2024-10-23 15:05:00</t>
  </si>
  <si>
    <t>2024-10-24 11:00:00</t>
  </si>
  <si>
    <t>2024-10-24 11:05:00</t>
  </si>
  <si>
    <t>2024-10-24 11:10:00</t>
  </si>
  <si>
    <t>2024-10-24 11:15:00</t>
  </si>
  <si>
    <t>2024-10-24 11:20:00</t>
  </si>
  <si>
    <t>2024-10-24 11:25:00</t>
  </si>
  <si>
    <t>2024-10-24 11:30:00</t>
  </si>
  <si>
    <t>2024-10-24 11:35:00</t>
  </si>
  <si>
    <t>2024-10-24 11:40:00</t>
  </si>
  <si>
    <t>2024-10-24 11:45:00</t>
  </si>
  <si>
    <t>2024-10-24 11:50:00</t>
  </si>
  <si>
    <t>2024-10-24 11:55:00</t>
  </si>
  <si>
    <t>2024-10-24 12:00:00</t>
  </si>
  <si>
    <t>2024-10-24 12:05:00</t>
  </si>
  <si>
    <t>2024-10-24 12:10:00</t>
  </si>
  <si>
    <t>2024-10-24 12:15:00</t>
  </si>
  <si>
    <t>2024-10-24 12:20:00</t>
  </si>
  <si>
    <t>2024-10-24 12:25:00</t>
  </si>
  <si>
    <t>2024-10-24 12:30:00</t>
  </si>
  <si>
    <t>2024-10-24 12:35:00</t>
  </si>
  <si>
    <t>2024-10-24 12:40:00</t>
  </si>
  <si>
    <t>2024-10-24 12:45:00</t>
  </si>
  <si>
    <t>2024-10-24 12:50:00</t>
  </si>
  <si>
    <t>2024-10-24 12:55:00</t>
  </si>
  <si>
    <t>2024-10-24 13:00:00</t>
  </si>
  <si>
    <t>2024-10-24 13:05:00</t>
  </si>
  <si>
    <t>2024-10-24 13:10:00</t>
  </si>
  <si>
    <t>2024-10-24 13:15:00</t>
  </si>
  <si>
    <t>2024-10-24 13:20:00</t>
  </si>
  <si>
    <t>2024-10-24 13:25:00</t>
  </si>
  <si>
    <t>2024-10-24 13:30:00</t>
  </si>
  <si>
    <t>2024-10-24 13:35:00</t>
  </si>
  <si>
    <t>2024-10-24 13:40:00</t>
  </si>
  <si>
    <t>2024-10-24 13:45:00</t>
  </si>
  <si>
    <t>2024-10-24 13:50:00</t>
  </si>
  <si>
    <t>2024-10-24 13:55:00</t>
  </si>
  <si>
    <t>2024-10-24 14:00:00</t>
  </si>
  <si>
    <t>2024-10-24 14:05:00</t>
  </si>
  <si>
    <t>2024-10-24 14:10:00</t>
  </si>
  <si>
    <t>2024-10-24 14:15:00</t>
  </si>
  <si>
    <t>2024-10-24 14:20:00</t>
  </si>
  <si>
    <t>2024-10-24 14:25:00</t>
  </si>
  <si>
    <t>2024-10-24 14:30:00</t>
  </si>
  <si>
    <t>2024-10-24 14:35:00</t>
  </si>
  <si>
    <t>2024-10-24 14:40:00</t>
  </si>
  <si>
    <t>2024-10-24 14:45:00</t>
  </si>
  <si>
    <t>2024-10-24 14:50:00</t>
  </si>
  <si>
    <t>2024-10-24 14:55:00</t>
  </si>
  <si>
    <t>2024-10-24 15:00:00</t>
  </si>
  <si>
    <t>e_sq</t>
  </si>
  <si>
    <t>e_t</t>
  </si>
  <si>
    <t>e_v</t>
  </si>
  <si>
    <t>Filtered Measured Data Records (feeds the Tested Capacity regression)</t>
  </si>
  <si>
    <t>Column</t>
  </si>
  <si>
    <t>Meaning (ASTM E2848: P = E·(a1 + a2·E + a3·T + a4·v))</t>
  </si>
  <si>
    <t>Record timestamp</t>
  </si>
  <si>
    <t>Power output — the regression's dependent variable</t>
  </si>
  <si>
    <t>Ambient air temperature T (°C)</t>
  </si>
  <si>
    <t>Wind speed v (m/s)</t>
  </si>
  <si>
    <t>Plane-of-array irradiance E (W/m²); for bifacial systems the total effective irradiance including the rear side</t>
  </si>
  <si>
    <t>Regressor E² — e_total squared (live formula)</t>
  </si>
  <si>
    <t>Regressor E·T — e_total × t_amb (live formula)</t>
  </si>
  <si>
    <t>Regressor E·v — e_total × w_vel (live formula)</t>
  </si>
  <si>
    <t>Target Capacity Data after filtering (feeds the Target Capacity regression)</t>
  </si>
  <si>
    <t>1990-09-20 11:00:00</t>
  </si>
  <si>
    <t>1990-09-20 13:00:00</t>
  </si>
  <si>
    <t>1990-09-20 14:00:00</t>
  </si>
  <si>
    <t>1990-09-23 11:00:00</t>
  </si>
  <si>
    <t>1990-09-23 12:00:00</t>
  </si>
  <si>
    <t>1990-09-23 13:00:00</t>
  </si>
  <si>
    <t>1990-09-24 09:00:00</t>
  </si>
  <si>
    <t>1990-09-24 10:00:00</t>
  </si>
  <si>
    <t>1990-09-24 13:00:00</t>
  </si>
  <si>
    <t>1990-09-24 14:00:00</t>
  </si>
  <si>
    <t>1990-09-25 09:00:00</t>
  </si>
  <si>
    <t>1990-09-25 10:00:00</t>
  </si>
  <si>
    <t>1990-09-25 13:00:00</t>
  </si>
  <si>
    <t>1990-09-25 14:00:00</t>
  </si>
  <si>
    <t>1990-09-26 09:00:00</t>
  </si>
  <si>
    <t>1990-09-26 10:00:00</t>
  </si>
  <si>
    <t>1990-09-26 13:00:00</t>
  </si>
  <si>
    <t>1990-09-26 14:00:00</t>
  </si>
  <si>
    <t>1990-09-27 11:00:00</t>
  </si>
  <si>
    <t>1990-09-27 12:00:00</t>
  </si>
  <si>
    <t>1990-09-27 13:00:00</t>
  </si>
  <si>
    <t>1990-09-28 11:00:00</t>
  </si>
  <si>
    <t>1990-09-28 13:00:00</t>
  </si>
  <si>
    <t>1990-09-28 14:00:00</t>
  </si>
  <si>
    <t>1990-09-29 09:00:00</t>
  </si>
  <si>
    <t>1990-09-29 10:00:00</t>
  </si>
  <si>
    <t>1990-09-29 12:00:00</t>
  </si>
  <si>
    <t>1990-09-29 13:00:00</t>
  </si>
  <si>
    <t>1990-10-01 09:00:00</t>
  </si>
  <si>
    <t>1990-10-01 10:00:00</t>
  </si>
  <si>
    <t>1990-10-01 11:00:00</t>
  </si>
  <si>
    <t>1990-10-01 12:00:00</t>
  </si>
  <si>
    <t>1990-10-01 13:00:00</t>
  </si>
  <si>
    <t>1990-10-02 09:00:00</t>
  </si>
  <si>
    <t>1990-10-02 10:00:00</t>
  </si>
  <si>
    <t>1990-10-02 13:00:00</t>
  </si>
  <si>
    <t>1990-10-03 10:00:00</t>
  </si>
  <si>
    <t>1990-10-03 11:00:00</t>
  </si>
  <si>
    <t>1990-10-03 12:00:00</t>
  </si>
  <si>
    <t>1990-10-03 13:00:00</t>
  </si>
  <si>
    <t>1990-10-04 10:00:00</t>
  </si>
  <si>
    <t>1990-10-04 12:00:00</t>
  </si>
  <si>
    <t>1990-10-04 13:00:00</t>
  </si>
  <si>
    <t>1990-10-05 09:00:00</t>
  </si>
  <si>
    <t>1990-10-05 10:00:00</t>
  </si>
  <si>
    <t>1990-10-05 12:00:00</t>
  </si>
  <si>
    <t>1990-10-05 13:00:00</t>
  </si>
  <si>
    <t>1990-10-06 10:00:00</t>
  </si>
  <si>
    <t>1990-10-06 11:00:00</t>
  </si>
  <si>
    <t>1990-10-06 12:00:00</t>
  </si>
  <si>
    <t>1990-10-06 13:00:00</t>
  </si>
  <si>
    <t>1990-10-07 10:00:00</t>
  </si>
  <si>
    <t>1990-10-07 11:00:00</t>
  </si>
  <si>
    <t>1990-10-07 12:00:00</t>
  </si>
  <si>
    <t>1990-10-07 13:00:00</t>
  </si>
  <si>
    <t>1990-10-08 09:00:00</t>
  </si>
  <si>
    <t>1990-10-08 10:00:00</t>
  </si>
  <si>
    <t>1990-10-08 12:00:00</t>
  </si>
  <si>
    <t>1990-10-08 13:00:00</t>
  </si>
  <si>
    <t>1990-10-09 11:00:00</t>
  </si>
  <si>
    <t>1990-10-09 12:00:00</t>
  </si>
  <si>
    <t>1990-10-10 11:00:00</t>
  </si>
  <si>
    <t>1990-10-10 12:00:00</t>
  </si>
  <si>
    <t>1990-10-10 13:00:00</t>
  </si>
  <si>
    <t>1990-10-15 10:00:00</t>
  </si>
  <si>
    <t>1990-10-15 11:00:00</t>
  </si>
  <si>
    <t>1990-10-15 12:00:00</t>
  </si>
  <si>
    <t>1990-10-15 13:00:00</t>
  </si>
  <si>
    <t>1990-10-16 10:00:00</t>
  </si>
  <si>
    <t>1990-10-16 11:00:00</t>
  </si>
  <si>
    <t>1990-10-16 12:00:00</t>
  </si>
  <si>
    <t>1990-10-16 13:00:00</t>
  </si>
  <si>
    <t>1990-10-17 10:00:00</t>
  </si>
  <si>
    <t>1990-10-17 11:00:00</t>
  </si>
  <si>
    <t>1990-10-17 12:00:00</t>
  </si>
  <si>
    <t>1990-10-17 13:00:00</t>
  </si>
  <si>
    <t>1990-10-19 11:00:00</t>
  </si>
  <si>
    <t>1990-10-19 12:00:00</t>
  </si>
  <si>
    <t>1990-10-19 13:00:00</t>
  </si>
  <si>
    <t>1990-10-20 10:00:00</t>
  </si>
  <si>
    <t>1990-10-20 11:00:00</t>
  </si>
  <si>
    <t>1990-10-20 12:00:00</t>
  </si>
  <si>
    <t>1990-10-20 13:00:00</t>
  </si>
  <si>
    <t>1990-10-21 10:00:00</t>
  </si>
  <si>
    <t>1990-10-21 11:00:00</t>
  </si>
  <si>
    <t>1990-10-21 12:00:00</t>
  </si>
  <si>
    <t>1990-10-21 13:00:00</t>
  </si>
  <si>
    <t>1990-10-22 10:00:00</t>
  </si>
  <si>
    <t>1990-10-22 11:00:00</t>
  </si>
  <si>
    <t>1990-10-22 12:00:00</t>
  </si>
  <si>
    <t>1990-10-23 10:00:00</t>
  </si>
  <si>
    <t>1990-10-23 11:00:00</t>
  </si>
  <si>
    <t>1990-10-23 12:00:00</t>
  </si>
  <si>
    <t>1990-10-24 10:00:00</t>
  </si>
  <si>
    <t>1990-10-24 11:00:00</t>
  </si>
  <si>
    <t>1990-10-24 12:00:00</t>
  </si>
  <si>
    <t>1990-10-25 10:00:00</t>
  </si>
  <si>
    <t>1990-10-25 11:00:00</t>
  </si>
  <si>
    <t>1990-10-25 12:00:00</t>
  </si>
  <si>
    <t>1990-10-26 10:00:00</t>
  </si>
  <si>
    <t>1990-10-26 11:00:00</t>
  </si>
  <si>
    <t>1990-10-26 12:00:00</t>
  </si>
  <si>
    <t>1990-10-27 10:00:00</t>
  </si>
  <si>
    <t>1990-10-27 11:00:00</t>
  </si>
  <si>
    <t>1990-10-27 12:00:00</t>
  </si>
  <si>
    <t>1990-10-28 10:00:00</t>
  </si>
  <si>
    <t>1990-10-28 11:00:00</t>
  </si>
  <si>
    <t>1990-10-28 12:00:00</t>
  </si>
  <si>
    <t>1990-10-29 10:00:00</t>
  </si>
  <si>
    <t>1990-10-29 11:00:00</t>
  </si>
  <si>
    <t>1990-10-29 12:00:00</t>
  </si>
  <si>
    <t>1990-10-30 11:00:00</t>
  </si>
  <si>
    <t>1990-10-30 12:00:00</t>
  </si>
  <si>
    <t>1990-10-31 11:00:00</t>
  </si>
  <si>
    <t>1990-10-31 12:00:00</t>
  </si>
  <si>
    <t>1990-11-01 11:00:00</t>
  </si>
  <si>
    <t>1990-11-01 12:00:00</t>
  </si>
  <si>
    <t>1990-11-02 11:00:00</t>
  </si>
  <si>
    <t>1990-11-03 11:00:00</t>
  </si>
  <si>
    <t>1990-11-03 12:00:00</t>
  </si>
  <si>
    <t>1990-11-04 11:00:00</t>
  </si>
  <si>
    <t>1990-11-04 12:00:00</t>
  </si>
  <si>
    <t>1990-11-05 11:00:00</t>
  </si>
  <si>
    <t>1990-11-08 11:00:00</t>
  </si>
  <si>
    <t>1990-11-08 12:00:00</t>
  </si>
  <si>
    <t>Regression coefficients (Excel LINEST, intercept-free)</t>
  </si>
  <si>
    <t>Coefficient</t>
  </si>
  <si>
    <t>Tested (measured), a</t>
  </si>
  <si>
    <t>Target (modeled), b</t>
  </si>
  <si>
    <t>1 (E)</t>
  </si>
  <si>
    <t>2 (E²)</t>
  </si>
  <si>
    <t>3 (E·T)</t>
  </si>
  <si>
    <t>4 (E·v)</t>
  </si>
  <si>
    <t>Capacities and Tested Capacity Ratio per reporting condition</t>
  </si>
  <si>
    <t>Tested Capacity</t>
  </si>
  <si>
    <t>Target Capacity</t>
  </si>
  <si>
    <t>Ratio (%)</t>
  </si>
  <si>
    <t>Verdicts (a tier passes when every band it thresholds passes)</t>
  </si>
  <si>
    <t>Worst-performing ratio (%)</t>
  </si>
  <si>
    <t>Worst-performing band</t>
  </si>
  <si>
    <t>All results are live formulas — edit the yellow cells on the Inputs sheet and this sheet recalculates.</t>
  </si>
  <si>
    <t>Quantity</t>
  </si>
  <si>
    <t>Excel (this workbook)</t>
  </si>
  <si>
    <t>HelioTest</t>
  </si>
  <si>
    <t>Δ (Excel − HelioTest)</t>
  </si>
  <si>
    <t>a1 (Tested regression)</t>
  </si>
  <si>
    <t>a2 (Tested regression)</t>
  </si>
  <si>
    <t>a3 (Tested regression)</t>
  </si>
  <si>
    <t>a4 (Tested regression)</t>
  </si>
  <si>
    <t>b1 (Target regression)</t>
  </si>
  <si>
    <t>b2 (Target regression)</t>
  </si>
  <si>
    <t>b3 (Target regression)</t>
  </si>
  <si>
    <t>b4 (Target regression)</t>
  </si>
  <si>
    <t>Capacity ratio — Low (%)</t>
  </si>
  <si>
    <t>Capacity ratio — Mid (%)</t>
  </si>
  <si>
    <t>Capacity ratio — High (%)</t>
  </si>
  <si>
    <t>Overall capacity ratio (%) — HelioTest vs Excel Mid</t>
  </si>
  <si>
    <t>Verdict (Excel: overall | HelioTest: run status)</t>
  </si>
  <si>
    <t>On an unmodified workbook every Δ reads zero and every verdict reads match — Excel independently confirms HelioTest's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</si>
</sst>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E+0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color rgb="FF64748B"/>
      <name val="Calibri"/>
    </font>
    <font>
      <b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F172A"/>
      </patternFill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FDE68A"/>
        <bgColor rgb="FFFDE68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0" fillId="0" borderId="1" xfId="0" applyBorder="1"/>
    <xf numFmtId="0" fontId="3" fillId="3" borderId="0" xfId="0" applyFont="1" applyFill="1"/>
    <xf numFmtId="0" fontId="4" fillId="0" borderId="0" xfId="0" applyFont="1"/>
    <xf numFmtId="0" fontId="2" fillId="4" borderId="1" xfId="0" applyFont="1" applyFill="1" applyBorder="1"/>
    <xf numFmtId="0" fontId="0" fillId="5" borderId="1" xfId="0" applyFill="1" applyBorder="1"/>
    <xf numFmtId="164" fontId="0" fillId="5" borderId="1" xfId="0" applyNumberFormat="1" applyFill="1" applyBorder="1"/>
    <xf numFmtId="165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166" fontId="0" fillId="0" borderId="0" xfId="0" applyNumberFormat="1"/>
    <xf numFmtId="2" fontId="0" fillId="0" borderId="0" xfId="0" applyNumberForma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9"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Measured" displayName="tblMeasured" ref="A1:H344">
  <autoFilter ref="A1:H344" xr:uid="{00000000-0009-0000-0100-000001000000}"/>
  <tableColumns count="8">
    <tableColumn id="1" xr3:uid="{00000000-0010-0000-0000-000001000000}" name="timestamp"/>
    <tableColumn id="2" xr3:uid="{00000000-0010-0000-0000-000002000000}" name="power"/>
    <tableColumn id="3" xr3:uid="{00000000-0010-0000-0000-000003000000}" name="t_amb"/>
    <tableColumn id="4" xr3:uid="{00000000-0010-0000-0000-000004000000}" name="w_vel"/>
    <tableColumn id="5" xr3:uid="{00000000-0010-0000-0000-000005000000}" name="e_total"/>
    <tableColumn id="6" xr3:uid="{00000000-0010-0000-0000-000006000000}" name="e_sq"/>
    <tableColumn id="7" xr3:uid="{00000000-0010-0000-0000-000007000000}" name="e_t"/>
    <tableColumn id="8" xr3:uid="{00000000-0010-0000-0000-000008000000}" name="e_v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Modeled" displayName="tblModeled" ref="A1:H126">
  <autoFilter ref="A1:H126" xr:uid="{00000000-0009-0000-0100-000002000000}"/>
  <tableColumns count="8">
    <tableColumn id="1" xr3:uid="{00000000-0010-0000-0100-000001000000}" name="timestamp"/>
    <tableColumn id="2" xr3:uid="{00000000-0010-0000-0100-000002000000}" name="power"/>
    <tableColumn id="3" xr3:uid="{00000000-0010-0000-0100-000003000000}" name="t_amb"/>
    <tableColumn id="4" xr3:uid="{00000000-0010-0000-0100-000004000000}" name="w_vel"/>
    <tableColumn id="5" xr3:uid="{00000000-0010-0000-0100-000005000000}" name="e_total"/>
    <tableColumn id="6" xr3:uid="{00000000-0010-0000-0100-000006000000}" name="e_sq"/>
    <tableColumn id="7" xr3:uid="{00000000-0010-0000-0100-000007000000}" name="e_t"/>
    <tableColumn id="8" xr3:uid="{00000000-0010-0000-0100-000008000000}" name="e_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4748B"/>
  </sheetPr>
  <dimension ref="A1:B32"/>
  <sheetViews>
    <sheetView workbookViewId="0"/>
  </sheetViews>
  <sheetFormatPr defaultRowHeight="14.4" x14ac:dyDescent="0.3"/>
  <cols>
    <col min="1" max="1" width="34" customWidth="1"/>
    <col min="2" max="2" width="40" customWidth="1"/>
  </cols>
  <sheetData>
    <row r="1" spans="1:2" ht="24" customHeight="1" x14ac:dyDescent="0.35">
      <c r="A1" s="1" t="s">
        <v>0</v>
      </c>
      <c r="B1" s="1"/>
    </row>
    <row r="3" spans="1:2" x14ac:dyDescent="0.3">
      <c r="A3" s="2" t="s">
        <v>1</v>
      </c>
      <c r="B3" s="3" t="s">
        <v>2</v>
      </c>
    </row>
    <row r="4" spans="1:2" x14ac:dyDescent="0.3">
      <c r="A4" s="2" t="s">
        <v>3</v>
      </c>
      <c r="B4" s="3" t="s">
        <v>4</v>
      </c>
    </row>
    <row r="5" spans="1:2" x14ac:dyDescent="0.3">
      <c r="A5" s="2" t="s">
        <v>5</v>
      </c>
      <c r="B5" s="3" t="s">
        <v>6</v>
      </c>
    </row>
    <row r="6" spans="1:2" x14ac:dyDescent="0.3">
      <c r="A6" s="2" t="s">
        <v>7</v>
      </c>
      <c r="B6" s="3" t="s">
        <v>8</v>
      </c>
    </row>
    <row r="7" spans="1:2" x14ac:dyDescent="0.3">
      <c r="A7" s="2" t="s">
        <v>9</v>
      </c>
      <c r="B7" s="3" t="s">
        <v>10</v>
      </c>
    </row>
    <row r="8" spans="1:2" x14ac:dyDescent="0.3">
      <c r="A8" s="2" t="s">
        <v>11</v>
      </c>
      <c r="B8" s="3" t="s">
        <v>12</v>
      </c>
    </row>
    <row r="9" spans="1:2" x14ac:dyDescent="0.3">
      <c r="A9" s="2" t="s">
        <v>13</v>
      </c>
      <c r="B9" s="3" t="s">
        <v>14</v>
      </c>
    </row>
    <row r="10" spans="1:2" x14ac:dyDescent="0.3">
      <c r="A10" s="2" t="s">
        <v>15</v>
      </c>
      <c r="B10" s="3"/>
    </row>
    <row r="11" spans="1:2" x14ac:dyDescent="0.3">
      <c r="A11" s="2" t="s">
        <v>16</v>
      </c>
      <c r="B11" s="3"/>
    </row>
    <row r="12" spans="1:2" x14ac:dyDescent="0.3">
      <c r="A12" s="2" t="s">
        <v>17</v>
      </c>
      <c r="B12" s="3"/>
    </row>
    <row r="13" spans="1:2" x14ac:dyDescent="0.3">
      <c r="A13" s="2" t="s">
        <v>18</v>
      </c>
      <c r="B13" s="3"/>
    </row>
    <row r="14" spans="1:2" x14ac:dyDescent="0.3">
      <c r="A14" s="2" t="s">
        <v>19</v>
      </c>
      <c r="B14" s="3">
        <v>0.9</v>
      </c>
    </row>
    <row r="15" spans="1:2" x14ac:dyDescent="0.3">
      <c r="A15" s="2" t="s">
        <v>20</v>
      </c>
      <c r="B15" s="3">
        <v>0.5</v>
      </c>
    </row>
    <row r="16" spans="1:2" x14ac:dyDescent="0.3">
      <c r="A16" s="2" t="s">
        <v>21</v>
      </c>
      <c r="B16" s="3" t="s">
        <v>22</v>
      </c>
    </row>
    <row r="17" spans="1:2" x14ac:dyDescent="0.3">
      <c r="A17" s="2" t="s">
        <v>23</v>
      </c>
      <c r="B17" s="3" t="s">
        <v>24</v>
      </c>
    </row>
    <row r="19" spans="1:2" x14ac:dyDescent="0.3">
      <c r="A19" s="4" t="s">
        <v>25</v>
      </c>
      <c r="B19" s="4"/>
    </row>
    <row r="20" spans="1:2" x14ac:dyDescent="0.3">
      <c r="A20" s="5" t="s">
        <v>26</v>
      </c>
    </row>
    <row r="21" spans="1:2" x14ac:dyDescent="0.3">
      <c r="A21" s="5" t="s">
        <v>27</v>
      </c>
    </row>
    <row r="22" spans="1:2" x14ac:dyDescent="0.3">
      <c r="A22" s="5" t="s">
        <v>28</v>
      </c>
    </row>
    <row r="23" spans="1:2" x14ac:dyDescent="0.3">
      <c r="A23" s="5" t="s">
        <v>29</v>
      </c>
    </row>
    <row r="24" spans="1:2" x14ac:dyDescent="0.3">
      <c r="A24" s="5" t="s">
        <v>30</v>
      </c>
    </row>
    <row r="25" spans="1:2" x14ac:dyDescent="0.3">
      <c r="A25" s="5" t="s">
        <v>31</v>
      </c>
    </row>
    <row r="26" spans="1:2" x14ac:dyDescent="0.3">
      <c r="A26" s="5" t="s">
        <v>32</v>
      </c>
    </row>
    <row r="27" spans="1:2" x14ac:dyDescent="0.3">
      <c r="A27" s="5" t="s">
        <v>33</v>
      </c>
    </row>
    <row r="28" spans="1:2" x14ac:dyDescent="0.3">
      <c r="A28" s="5" t="s">
        <v>34</v>
      </c>
    </row>
    <row r="29" spans="1:2" x14ac:dyDescent="0.3">
      <c r="A29" s="5" t="s">
        <v>35</v>
      </c>
    </row>
    <row r="30" spans="1:2" x14ac:dyDescent="0.3">
      <c r="A30" s="5" t="s">
        <v>36</v>
      </c>
    </row>
    <row r="31" spans="1:2" x14ac:dyDescent="0.3">
      <c r="A31" s="5" t="s">
        <v>37</v>
      </c>
    </row>
    <row r="32" spans="1:2" x14ac:dyDescent="0.3">
      <c r="A32" s="5" t="s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7706"/>
  </sheetPr>
  <dimension ref="A1:D15"/>
  <sheetViews>
    <sheetView workbookViewId="0"/>
  </sheetViews>
  <sheetFormatPr defaultRowHeight="14.4" x14ac:dyDescent="0.3"/>
  <cols>
    <col min="1" max="1" width="32" customWidth="1"/>
    <col min="2" max="4" width="14" customWidth="1"/>
  </cols>
  <sheetData>
    <row r="1" spans="1:4" x14ac:dyDescent="0.3">
      <c r="A1" s="6" t="s">
        <v>39</v>
      </c>
      <c r="B1" s="6" t="s">
        <v>40</v>
      </c>
      <c r="C1" s="6" t="s">
        <v>41</v>
      </c>
      <c r="D1" s="6" t="s">
        <v>42</v>
      </c>
    </row>
    <row r="2" spans="1:4" x14ac:dyDescent="0.3">
      <c r="A2" s="2" t="s">
        <v>43</v>
      </c>
      <c r="B2" s="7"/>
      <c r="C2" s="7"/>
      <c r="D2" s="7"/>
    </row>
    <row r="3" spans="1:4" x14ac:dyDescent="0.3">
      <c r="A3" s="2" t="s">
        <v>44</v>
      </c>
      <c r="B3" s="7">
        <v>813</v>
      </c>
      <c r="C3" s="7">
        <v>19.8</v>
      </c>
      <c r="D3" s="7">
        <v>2.7</v>
      </c>
    </row>
    <row r="4" spans="1:4" x14ac:dyDescent="0.3">
      <c r="A4" s="2" t="s">
        <v>45</v>
      </c>
      <c r="B4" s="7"/>
      <c r="C4" s="7"/>
      <c r="D4" s="7"/>
    </row>
    <row r="6" spans="1:4" x14ac:dyDescent="0.3">
      <c r="A6" s="4" t="s">
        <v>46</v>
      </c>
      <c r="B6" s="4"/>
      <c r="C6" s="4"/>
      <c r="D6" s="4"/>
    </row>
    <row r="7" spans="1:4" x14ac:dyDescent="0.3">
      <c r="A7" s="2"/>
      <c r="B7" s="2"/>
      <c r="C7" s="2"/>
      <c r="D7" s="2"/>
    </row>
    <row r="8" spans="1:4" x14ac:dyDescent="0.3">
      <c r="A8" s="3"/>
      <c r="B8" s="11"/>
      <c r="C8" s="11"/>
      <c r="D8" s="11"/>
    </row>
    <row r="9" spans="1:4" x14ac:dyDescent="0.3">
      <c r="A9" s="3"/>
      <c r="B9" s="11"/>
      <c r="C9" s="11"/>
      <c r="D9" s="11"/>
    </row>
    <row r="11" spans="1:4" x14ac:dyDescent="0.3">
      <c r="A11" s="2" t="s">
        <v>47</v>
      </c>
      <c r="B11" s="8">
        <v>3</v>
      </c>
    </row>
    <row r="13" spans="1:4" x14ac:dyDescent="0.3">
      <c r="A13" s="5" t="s">
        <v>48</v>
      </c>
    </row>
    <row r="14" spans="1:4" x14ac:dyDescent="0.3">
      <c r="A14" s="5" t="s">
        <v>49</v>
      </c>
    </row>
    <row r="15" spans="1:4" x14ac:dyDescent="0.3">
      <c r="A15" s="5" t="s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4A3B8"/>
  </sheetPr>
  <dimension ref="A1:K344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4.4" x14ac:dyDescent="0.3"/>
  <cols>
    <col min="1" max="1" width="22" customWidth="1"/>
    <col min="2" max="8" width="12" customWidth="1"/>
    <col min="10" max="10" width="12" customWidth="1"/>
    <col min="11" max="11" width="72" customWidth="1"/>
  </cols>
  <sheetData>
    <row r="1" spans="1:11" x14ac:dyDescent="0.3">
      <c r="A1" t="s">
        <v>51</v>
      </c>
      <c r="B1" t="s">
        <v>55</v>
      </c>
      <c r="C1" t="s">
        <v>53</v>
      </c>
      <c r="D1" t="s">
        <v>54</v>
      </c>
      <c r="E1" t="s">
        <v>52</v>
      </c>
      <c r="F1" t="s">
        <v>399</v>
      </c>
      <c r="G1" t="s">
        <v>400</v>
      </c>
      <c r="H1" t="s">
        <v>401</v>
      </c>
      <c r="J1" s="5" t="s">
        <v>402</v>
      </c>
    </row>
    <row r="2" spans="1:11" x14ac:dyDescent="0.3">
      <c r="A2" t="s">
        <v>56</v>
      </c>
      <c r="B2" s="16">
        <v>290.51816158333332</v>
      </c>
      <c r="C2" s="15">
        <v>22.62833333333333</v>
      </c>
      <c r="D2" s="15">
        <v>4.8316666666666661</v>
      </c>
      <c r="E2" s="14">
        <v>795.13250000000005</v>
      </c>
      <c r="F2" s="17">
        <f t="shared" ref="F2:F65" si="0">$E2*$E2</f>
        <v>632235.69255625003</v>
      </c>
      <c r="G2" s="14">
        <f t="shared" ref="G2:G65" si="1">$E2*$C2</f>
        <v>17992.523254166666</v>
      </c>
      <c r="H2" s="14">
        <f t="shared" ref="H2:H65" si="2">$E2*$D2</f>
        <v>3841.8151958333333</v>
      </c>
    </row>
    <row r="3" spans="1:11" x14ac:dyDescent="0.3">
      <c r="A3" t="s">
        <v>57</v>
      </c>
      <c r="B3" s="16">
        <v>295.02050133333341</v>
      </c>
      <c r="C3" s="15">
        <v>22.78833333333333</v>
      </c>
      <c r="D3" s="15">
        <v>5.2333333333333334</v>
      </c>
      <c r="E3" s="14">
        <v>802.05166666666662</v>
      </c>
      <c r="F3" s="17">
        <f t="shared" si="0"/>
        <v>643286.87600277772</v>
      </c>
      <c r="G3" s="14">
        <f t="shared" si="1"/>
        <v>18277.420730555554</v>
      </c>
      <c r="H3" s="14">
        <f t="shared" si="2"/>
        <v>4197.4037222222223</v>
      </c>
      <c r="J3" s="6" t="s">
        <v>403</v>
      </c>
      <c r="K3" s="6" t="s">
        <v>404</v>
      </c>
    </row>
    <row r="4" spans="1:11" x14ac:dyDescent="0.3">
      <c r="A4" t="s">
        <v>58</v>
      </c>
      <c r="B4" s="16">
        <v>297.7400505</v>
      </c>
      <c r="C4" s="15">
        <v>22.785</v>
      </c>
      <c r="D4" s="15">
        <v>4.8316666666666661</v>
      </c>
      <c r="E4" s="14">
        <v>812.24166666666667</v>
      </c>
      <c r="F4" s="17">
        <f t="shared" si="0"/>
        <v>659736.52506944444</v>
      </c>
      <c r="G4" s="14">
        <f t="shared" si="1"/>
        <v>18506.926374999999</v>
      </c>
      <c r="H4" s="14">
        <f t="shared" si="2"/>
        <v>3924.4809861111107</v>
      </c>
      <c r="J4" s="2" t="s">
        <v>51</v>
      </c>
      <c r="K4" s="3" t="s">
        <v>405</v>
      </c>
    </row>
    <row r="5" spans="1:11" x14ac:dyDescent="0.3">
      <c r="A5" t="s">
        <v>59</v>
      </c>
      <c r="B5" s="16">
        <v>300.01462691666671</v>
      </c>
      <c r="C5" s="15">
        <v>23.026666666666671</v>
      </c>
      <c r="D5" s="15">
        <v>5.7050000000000001</v>
      </c>
      <c r="E5" s="14">
        <v>820.59499999999991</v>
      </c>
      <c r="F5" s="17">
        <f t="shared" si="0"/>
        <v>673376.15402499982</v>
      </c>
      <c r="G5" s="14">
        <f t="shared" si="1"/>
        <v>18895.567533333335</v>
      </c>
      <c r="H5" s="14">
        <f t="shared" si="2"/>
        <v>4681.4944749999995</v>
      </c>
      <c r="J5" s="2" t="s">
        <v>55</v>
      </c>
      <c r="K5" s="3" t="s">
        <v>406</v>
      </c>
    </row>
    <row r="6" spans="1:11" x14ac:dyDescent="0.3">
      <c r="A6" t="s">
        <v>60</v>
      </c>
      <c r="B6" s="16">
        <v>301.69233608333332</v>
      </c>
      <c r="C6" s="15">
        <v>22.905000000000001</v>
      </c>
      <c r="D6" s="15">
        <v>4.7416666666666663</v>
      </c>
      <c r="E6" s="14">
        <v>827.7058333333332</v>
      </c>
      <c r="F6" s="17">
        <f t="shared" si="0"/>
        <v>685096.94653402758</v>
      </c>
      <c r="G6" s="14">
        <f t="shared" si="1"/>
        <v>18958.602112499997</v>
      </c>
      <c r="H6" s="14">
        <f t="shared" si="2"/>
        <v>3924.7051597222212</v>
      </c>
      <c r="J6" s="2" t="s">
        <v>53</v>
      </c>
      <c r="K6" s="3" t="s">
        <v>407</v>
      </c>
    </row>
    <row r="7" spans="1:11" x14ac:dyDescent="0.3">
      <c r="A7" t="s">
        <v>61</v>
      </c>
      <c r="B7" s="16">
        <v>305.53373991666672</v>
      </c>
      <c r="C7" s="15">
        <v>23.225000000000001</v>
      </c>
      <c r="D7" s="15">
        <v>4.4833333333333334</v>
      </c>
      <c r="E7" s="14">
        <v>836.40333333333342</v>
      </c>
      <c r="F7" s="17">
        <f t="shared" si="0"/>
        <v>699570.53601111122</v>
      </c>
      <c r="G7" s="14">
        <f t="shared" si="1"/>
        <v>19425.46741666667</v>
      </c>
      <c r="H7" s="14">
        <f t="shared" si="2"/>
        <v>3749.8749444444447</v>
      </c>
      <c r="J7" s="2" t="s">
        <v>54</v>
      </c>
      <c r="K7" s="3" t="s">
        <v>408</v>
      </c>
    </row>
    <row r="8" spans="1:11" x14ac:dyDescent="0.3">
      <c r="A8" t="s">
        <v>62</v>
      </c>
      <c r="B8" s="16">
        <v>306.38780816666662</v>
      </c>
      <c r="C8" s="15">
        <v>23.368333333333329</v>
      </c>
      <c r="D8" s="15">
        <v>4.3833333333333337</v>
      </c>
      <c r="E8" s="14">
        <v>843.84249999999997</v>
      </c>
      <c r="F8" s="17">
        <f t="shared" si="0"/>
        <v>712070.1648062499</v>
      </c>
      <c r="G8" s="14">
        <f t="shared" si="1"/>
        <v>19719.19282083333</v>
      </c>
      <c r="H8" s="14">
        <f t="shared" si="2"/>
        <v>3698.8429583333336</v>
      </c>
      <c r="J8" s="2" t="s">
        <v>52</v>
      </c>
      <c r="K8" s="3" t="s">
        <v>409</v>
      </c>
    </row>
    <row r="9" spans="1:11" x14ac:dyDescent="0.3">
      <c r="A9" t="s">
        <v>63</v>
      </c>
      <c r="B9" s="16">
        <v>309.09277316666669</v>
      </c>
      <c r="C9" s="15">
        <v>23.536666666666669</v>
      </c>
      <c r="D9" s="15">
        <v>4.1966666666666672</v>
      </c>
      <c r="E9" s="14">
        <v>847.07499999999993</v>
      </c>
      <c r="F9" s="17">
        <f t="shared" si="0"/>
        <v>717536.05562499992</v>
      </c>
      <c r="G9" s="14">
        <f t="shared" si="1"/>
        <v>19937.321916666668</v>
      </c>
      <c r="H9" s="14">
        <f t="shared" si="2"/>
        <v>3554.8914166666668</v>
      </c>
      <c r="J9" s="2" t="s">
        <v>399</v>
      </c>
      <c r="K9" s="3" t="s">
        <v>410</v>
      </c>
    </row>
    <row r="10" spans="1:11" x14ac:dyDescent="0.3">
      <c r="A10" t="s">
        <v>64</v>
      </c>
      <c r="B10" s="16">
        <v>307.54143625</v>
      </c>
      <c r="C10" s="15">
        <v>23.51166666666667</v>
      </c>
      <c r="D10" s="15">
        <v>4.05</v>
      </c>
      <c r="E10" s="14">
        <v>852.27833333333342</v>
      </c>
      <c r="F10" s="17">
        <f t="shared" si="0"/>
        <v>726378.35746944463</v>
      </c>
      <c r="G10" s="14">
        <f t="shared" si="1"/>
        <v>20038.484080555561</v>
      </c>
      <c r="H10" s="14">
        <f t="shared" si="2"/>
        <v>3451.7272500000004</v>
      </c>
      <c r="J10" s="2" t="s">
        <v>400</v>
      </c>
      <c r="K10" s="3" t="s">
        <v>411</v>
      </c>
    </row>
    <row r="11" spans="1:11" x14ac:dyDescent="0.3">
      <c r="A11" t="s">
        <v>65</v>
      </c>
      <c r="B11" s="16">
        <v>308.8681365833333</v>
      </c>
      <c r="C11" s="15">
        <v>23.728333333333332</v>
      </c>
      <c r="D11" s="15">
        <v>3.746666666666667</v>
      </c>
      <c r="E11" s="14">
        <v>854.78083333333348</v>
      </c>
      <c r="F11" s="17">
        <f t="shared" si="0"/>
        <v>730650.27303402801</v>
      </c>
      <c r="G11" s="14">
        <f t="shared" si="1"/>
        <v>20282.52454027778</v>
      </c>
      <c r="H11" s="14">
        <f t="shared" si="2"/>
        <v>3202.5788555555564</v>
      </c>
      <c r="J11" s="2" t="s">
        <v>401</v>
      </c>
      <c r="K11" s="3" t="s">
        <v>412</v>
      </c>
    </row>
    <row r="12" spans="1:11" x14ac:dyDescent="0.3">
      <c r="A12" t="s">
        <v>66</v>
      </c>
      <c r="B12" s="16">
        <v>309.467018</v>
      </c>
      <c r="C12" s="15">
        <v>23.551666666666669</v>
      </c>
      <c r="D12" s="15">
        <v>2.4033333333333329</v>
      </c>
      <c r="E12" s="14">
        <v>857.6825</v>
      </c>
      <c r="F12" s="17">
        <f t="shared" si="0"/>
        <v>735619.27080625005</v>
      </c>
      <c r="G12" s="14">
        <f t="shared" si="1"/>
        <v>20199.852345833337</v>
      </c>
      <c r="H12" s="14">
        <f t="shared" si="2"/>
        <v>2061.2969416666665</v>
      </c>
    </row>
    <row r="13" spans="1:11" x14ac:dyDescent="0.3">
      <c r="A13" t="s">
        <v>67</v>
      </c>
      <c r="B13" s="16">
        <v>306.99102908333327</v>
      </c>
      <c r="C13" s="15">
        <v>22.63</v>
      </c>
      <c r="D13" s="15">
        <v>2.8733333333333331</v>
      </c>
      <c r="E13" s="14">
        <v>858.81166666666661</v>
      </c>
      <c r="F13" s="17">
        <f t="shared" si="0"/>
        <v>737557.47880277771</v>
      </c>
      <c r="G13" s="14">
        <f t="shared" si="1"/>
        <v>19434.908016666664</v>
      </c>
      <c r="H13" s="14">
        <f t="shared" si="2"/>
        <v>2467.6521888888883</v>
      </c>
    </row>
    <row r="14" spans="1:11" x14ac:dyDescent="0.3">
      <c r="A14" t="s">
        <v>68</v>
      </c>
      <c r="B14" s="16">
        <v>311.6783585</v>
      </c>
      <c r="C14" s="15">
        <v>21.43</v>
      </c>
      <c r="D14" s="15">
        <v>3.6183333333333332</v>
      </c>
      <c r="E14" s="14">
        <v>864.44833333333338</v>
      </c>
      <c r="F14" s="17">
        <f t="shared" si="0"/>
        <v>747270.92100277788</v>
      </c>
      <c r="G14" s="14">
        <f t="shared" si="1"/>
        <v>18525.127783333333</v>
      </c>
      <c r="H14" s="14">
        <f t="shared" si="2"/>
        <v>3127.8622194444447</v>
      </c>
    </row>
    <row r="15" spans="1:11" x14ac:dyDescent="0.3">
      <c r="A15" t="s">
        <v>69</v>
      </c>
      <c r="B15" s="16">
        <v>309.00946583333342</v>
      </c>
      <c r="C15" s="15">
        <v>21.643333333333331</v>
      </c>
      <c r="D15" s="15">
        <v>2.81</v>
      </c>
      <c r="E15" s="14">
        <v>864.92500000000007</v>
      </c>
      <c r="F15" s="17">
        <f t="shared" si="0"/>
        <v>748095.25562500011</v>
      </c>
      <c r="G15" s="14">
        <f t="shared" si="1"/>
        <v>18719.860083333333</v>
      </c>
      <c r="H15" s="14">
        <f t="shared" si="2"/>
        <v>2430.4392500000004</v>
      </c>
    </row>
    <row r="16" spans="1:11" x14ac:dyDescent="0.3">
      <c r="A16" t="s">
        <v>70</v>
      </c>
      <c r="B16" s="16">
        <v>309.74946783333331</v>
      </c>
      <c r="C16" s="15">
        <v>21.92166666666667</v>
      </c>
      <c r="D16" s="15">
        <v>3.6333333333333329</v>
      </c>
      <c r="E16" s="14">
        <v>866.25749999999994</v>
      </c>
      <c r="F16" s="17">
        <f t="shared" si="0"/>
        <v>750402.05630624993</v>
      </c>
      <c r="G16" s="14">
        <f t="shared" si="1"/>
        <v>18989.808162500001</v>
      </c>
      <c r="H16" s="14">
        <f t="shared" si="2"/>
        <v>3147.4022499999992</v>
      </c>
    </row>
    <row r="17" spans="1:8" x14ac:dyDescent="0.3">
      <c r="A17" t="s">
        <v>71</v>
      </c>
      <c r="B17" s="16">
        <v>311.34728124999998</v>
      </c>
      <c r="C17" s="15">
        <v>21.22333333333334</v>
      </c>
      <c r="D17" s="15">
        <v>4.0750000000000002</v>
      </c>
      <c r="E17" s="14">
        <v>877.23416666666662</v>
      </c>
      <c r="F17" s="17">
        <f t="shared" si="0"/>
        <v>769539.78316736105</v>
      </c>
      <c r="G17" s="14">
        <f t="shared" si="1"/>
        <v>18617.833130555562</v>
      </c>
      <c r="H17" s="14">
        <f t="shared" si="2"/>
        <v>3574.7292291666668</v>
      </c>
    </row>
    <row r="18" spans="1:8" x14ac:dyDescent="0.3">
      <c r="A18" t="s">
        <v>72</v>
      </c>
      <c r="B18" s="16">
        <v>313.16956950000002</v>
      </c>
      <c r="C18" s="15">
        <v>21.195</v>
      </c>
      <c r="D18" s="15">
        <v>4.3483333333333327</v>
      </c>
      <c r="E18" s="14">
        <v>884.9425</v>
      </c>
      <c r="F18" s="17">
        <f t="shared" si="0"/>
        <v>783123.22830624995</v>
      </c>
      <c r="G18" s="14">
        <f t="shared" si="1"/>
        <v>18756.356287499999</v>
      </c>
      <c r="H18" s="14">
        <f t="shared" si="2"/>
        <v>3848.0249708333326</v>
      </c>
    </row>
    <row r="19" spans="1:8" x14ac:dyDescent="0.3">
      <c r="A19" t="s">
        <v>73</v>
      </c>
      <c r="B19" s="16">
        <v>315.68019674999999</v>
      </c>
      <c r="C19" s="15">
        <v>21.248333333333331</v>
      </c>
      <c r="D19" s="15">
        <v>4.1366666666666667</v>
      </c>
      <c r="E19" s="14">
        <v>887.98333333333335</v>
      </c>
      <c r="F19" s="17">
        <f t="shared" si="0"/>
        <v>788514.40027777781</v>
      </c>
      <c r="G19" s="14">
        <f t="shared" si="1"/>
        <v>18868.165861111109</v>
      </c>
      <c r="H19" s="14">
        <f t="shared" si="2"/>
        <v>3673.2910555555559</v>
      </c>
    </row>
    <row r="20" spans="1:8" x14ac:dyDescent="0.3">
      <c r="A20" t="s">
        <v>74</v>
      </c>
      <c r="B20" s="16">
        <v>314.51679124999998</v>
      </c>
      <c r="C20" s="15">
        <v>21.26166666666667</v>
      </c>
      <c r="D20" s="15">
        <v>3.4466666666666672</v>
      </c>
      <c r="E20" s="14">
        <v>885.8075</v>
      </c>
      <c r="F20" s="17">
        <f t="shared" si="0"/>
        <v>784654.92705625005</v>
      </c>
      <c r="G20" s="14">
        <f t="shared" si="1"/>
        <v>18833.743795833336</v>
      </c>
      <c r="H20" s="14">
        <f t="shared" si="2"/>
        <v>3053.0831833333336</v>
      </c>
    </row>
    <row r="21" spans="1:8" x14ac:dyDescent="0.3">
      <c r="A21" t="s">
        <v>75</v>
      </c>
      <c r="B21" s="16">
        <v>315.27821875000001</v>
      </c>
      <c r="C21" s="15">
        <v>21.40166666666666</v>
      </c>
      <c r="D21" s="15">
        <v>4.7966666666666669</v>
      </c>
      <c r="E21" s="14">
        <v>885</v>
      </c>
      <c r="F21" s="17">
        <f t="shared" si="0"/>
        <v>783225</v>
      </c>
      <c r="G21" s="14">
        <f t="shared" si="1"/>
        <v>18940.474999999995</v>
      </c>
      <c r="H21" s="14">
        <f t="shared" si="2"/>
        <v>4245.05</v>
      </c>
    </row>
    <row r="22" spans="1:8" x14ac:dyDescent="0.3">
      <c r="A22" t="s">
        <v>76</v>
      </c>
      <c r="B22" s="16">
        <v>315.64254299999999</v>
      </c>
      <c r="C22" s="15">
        <v>21.15666666666667</v>
      </c>
      <c r="D22" s="15">
        <v>4.2483333333333331</v>
      </c>
      <c r="E22" s="14">
        <v>881.83666666666659</v>
      </c>
      <c r="F22" s="17">
        <f t="shared" si="0"/>
        <v>777635.90667777765</v>
      </c>
      <c r="G22" s="14">
        <f t="shared" si="1"/>
        <v>18656.724411111114</v>
      </c>
      <c r="H22" s="14">
        <f t="shared" si="2"/>
        <v>3746.3361055555552</v>
      </c>
    </row>
    <row r="23" spans="1:8" x14ac:dyDescent="0.3">
      <c r="A23" t="s">
        <v>77</v>
      </c>
      <c r="B23" s="16">
        <v>312.86611925</v>
      </c>
      <c r="C23" s="15">
        <v>21.271666666666661</v>
      </c>
      <c r="D23" s="15">
        <v>4.168333333333333</v>
      </c>
      <c r="E23" s="14">
        <v>879.23833333333334</v>
      </c>
      <c r="F23" s="17">
        <f t="shared" si="0"/>
        <v>773060.0468027778</v>
      </c>
      <c r="G23" s="14">
        <f t="shared" si="1"/>
        <v>18702.864747222218</v>
      </c>
      <c r="H23" s="14">
        <f t="shared" si="2"/>
        <v>3664.9584527777774</v>
      </c>
    </row>
    <row r="24" spans="1:8" x14ac:dyDescent="0.3">
      <c r="A24" t="s">
        <v>78</v>
      </c>
      <c r="B24" s="16">
        <v>307.56545075000002</v>
      </c>
      <c r="C24" s="15">
        <v>21.445</v>
      </c>
      <c r="D24" s="15">
        <v>3.6183333333333332</v>
      </c>
      <c r="E24" s="14">
        <v>877.49333333333334</v>
      </c>
      <c r="F24" s="17">
        <f t="shared" si="0"/>
        <v>769994.55004444451</v>
      </c>
      <c r="G24" s="14">
        <f t="shared" si="1"/>
        <v>18817.844533333333</v>
      </c>
      <c r="H24" s="14">
        <f t="shared" si="2"/>
        <v>3175.0633777777775</v>
      </c>
    </row>
    <row r="25" spans="1:8" x14ac:dyDescent="0.3">
      <c r="A25" t="s">
        <v>79</v>
      </c>
      <c r="B25" s="16">
        <v>310.12299716666672</v>
      </c>
      <c r="C25" s="15">
        <v>21.556666666666668</v>
      </c>
      <c r="D25" s="15">
        <v>4.2949999999999999</v>
      </c>
      <c r="E25" s="14">
        <v>873.45833333333337</v>
      </c>
      <c r="F25" s="17">
        <f t="shared" si="0"/>
        <v>762929.4600694445</v>
      </c>
      <c r="G25" s="14">
        <f t="shared" si="1"/>
        <v>18828.850138888891</v>
      </c>
      <c r="H25" s="14">
        <f t="shared" si="2"/>
        <v>3751.5035416666669</v>
      </c>
    </row>
    <row r="26" spans="1:8" x14ac:dyDescent="0.3">
      <c r="A26" t="s">
        <v>80</v>
      </c>
      <c r="B26" s="16">
        <v>307.56813991666672</v>
      </c>
      <c r="C26" s="15">
        <v>22.05</v>
      </c>
      <c r="D26" s="15">
        <v>3.121666666666667</v>
      </c>
      <c r="E26" s="14">
        <v>868.34083333333319</v>
      </c>
      <c r="F26" s="17">
        <f t="shared" si="0"/>
        <v>754015.80283402756</v>
      </c>
      <c r="G26" s="14">
        <f t="shared" si="1"/>
        <v>19146.915374999997</v>
      </c>
      <c r="H26" s="14">
        <f t="shared" si="2"/>
        <v>2710.6706347222221</v>
      </c>
    </row>
    <row r="27" spans="1:8" x14ac:dyDescent="0.3">
      <c r="A27" t="s">
        <v>81</v>
      </c>
      <c r="B27" s="16">
        <v>305.42724500000003</v>
      </c>
      <c r="C27" s="15">
        <v>22.066666666666659</v>
      </c>
      <c r="D27" s="15">
        <v>3.6466666666666669</v>
      </c>
      <c r="E27" s="14">
        <v>862.84583333333319</v>
      </c>
      <c r="F27" s="17">
        <f t="shared" si="0"/>
        <v>744502.93210069416</v>
      </c>
      <c r="G27" s="14">
        <f t="shared" si="1"/>
        <v>19040.13138888888</v>
      </c>
      <c r="H27" s="14">
        <f t="shared" si="2"/>
        <v>3146.5111388888886</v>
      </c>
    </row>
    <row r="28" spans="1:8" x14ac:dyDescent="0.3">
      <c r="A28" t="s">
        <v>82</v>
      </c>
      <c r="B28" s="16">
        <v>303.20187125000001</v>
      </c>
      <c r="C28" s="15">
        <v>21.59833333333334</v>
      </c>
      <c r="D28" s="15">
        <v>4.1733333333333338</v>
      </c>
      <c r="E28" s="14">
        <v>856.07749999999999</v>
      </c>
      <c r="F28" s="17">
        <f t="shared" si="0"/>
        <v>732868.68600624998</v>
      </c>
      <c r="G28" s="14">
        <f t="shared" si="1"/>
        <v>18489.847204166672</v>
      </c>
      <c r="H28" s="14">
        <f t="shared" si="2"/>
        <v>3572.6967666666669</v>
      </c>
    </row>
    <row r="29" spans="1:8" x14ac:dyDescent="0.3">
      <c r="A29" t="s">
        <v>83</v>
      </c>
      <c r="B29" s="16">
        <v>300.29692366666671</v>
      </c>
      <c r="C29" s="15">
        <v>21.721666666666671</v>
      </c>
      <c r="D29" s="15">
        <v>3.1116666666666659</v>
      </c>
      <c r="E29" s="14">
        <v>850.31077586206902</v>
      </c>
      <c r="F29" s="17">
        <f t="shared" si="0"/>
        <v>723028.4155471538</v>
      </c>
      <c r="G29" s="14">
        <f t="shared" si="1"/>
        <v>18470.167236350579</v>
      </c>
      <c r="H29" s="14">
        <f t="shared" si="2"/>
        <v>2645.8836975574709</v>
      </c>
    </row>
    <row r="30" spans="1:8" x14ac:dyDescent="0.3">
      <c r="A30" t="s">
        <v>84</v>
      </c>
      <c r="B30" s="16">
        <v>298.70456200000001</v>
      </c>
      <c r="C30" s="15">
        <v>21.65166666666666</v>
      </c>
      <c r="D30" s="15">
        <v>4.3568965517241374</v>
      </c>
      <c r="E30" s="14">
        <v>843.77749999999992</v>
      </c>
      <c r="F30" s="17">
        <f t="shared" si="0"/>
        <v>711960.46950624988</v>
      </c>
      <c r="G30" s="14">
        <f t="shared" si="1"/>
        <v>18269.189170833328</v>
      </c>
      <c r="H30" s="14">
        <f t="shared" si="2"/>
        <v>3676.2512801724129</v>
      </c>
    </row>
    <row r="31" spans="1:8" x14ac:dyDescent="0.3">
      <c r="A31" t="s">
        <v>85</v>
      </c>
      <c r="B31" s="16">
        <v>294.24384008333328</v>
      </c>
      <c r="C31" s="15">
        <v>21.667241379310351</v>
      </c>
      <c r="D31" s="15">
        <v>4.3183333333333334</v>
      </c>
      <c r="E31" s="14">
        <v>836.15</v>
      </c>
      <c r="F31" s="17">
        <f t="shared" si="0"/>
        <v>699146.82250000001</v>
      </c>
      <c r="G31" s="14">
        <f t="shared" si="1"/>
        <v>18117.06387931035</v>
      </c>
      <c r="H31" s="14">
        <f t="shared" si="2"/>
        <v>3610.7744166666666</v>
      </c>
    </row>
    <row r="32" spans="1:8" x14ac:dyDescent="0.3">
      <c r="A32" t="s">
        <v>86</v>
      </c>
      <c r="B32" s="16">
        <v>294.57170883333328</v>
      </c>
      <c r="C32" s="15">
        <v>21.63</v>
      </c>
      <c r="D32" s="15">
        <v>4.79</v>
      </c>
      <c r="E32" s="14">
        <v>828.9425</v>
      </c>
      <c r="F32" s="17">
        <f t="shared" si="0"/>
        <v>687145.66830625001</v>
      </c>
      <c r="G32" s="14">
        <f t="shared" si="1"/>
        <v>17930.026275</v>
      </c>
      <c r="H32" s="14">
        <f t="shared" si="2"/>
        <v>3970.634575</v>
      </c>
    </row>
    <row r="33" spans="1:8" x14ac:dyDescent="0.3">
      <c r="A33" t="s">
        <v>87</v>
      </c>
      <c r="B33" s="16">
        <v>289.44685108333329</v>
      </c>
      <c r="C33" s="15">
        <v>21.61</v>
      </c>
      <c r="D33" s="15">
        <v>4.7183333333333337</v>
      </c>
      <c r="E33" s="14">
        <v>822.82500000000005</v>
      </c>
      <c r="F33" s="17">
        <f t="shared" si="0"/>
        <v>677040.98062500008</v>
      </c>
      <c r="G33" s="14">
        <f t="shared" si="1"/>
        <v>17781.248250000001</v>
      </c>
      <c r="H33" s="14">
        <f t="shared" si="2"/>
        <v>3882.3626250000007</v>
      </c>
    </row>
    <row r="34" spans="1:8" x14ac:dyDescent="0.3">
      <c r="A34" t="s">
        <v>88</v>
      </c>
      <c r="B34" s="16">
        <v>288.19481708333331</v>
      </c>
      <c r="C34" s="15">
        <v>21.6</v>
      </c>
      <c r="D34" s="15">
        <v>4.2583333333333337</v>
      </c>
      <c r="E34" s="14">
        <v>815.39666666666665</v>
      </c>
      <c r="F34" s="17">
        <f t="shared" si="0"/>
        <v>664871.72401111107</v>
      </c>
      <c r="G34" s="14">
        <f t="shared" si="1"/>
        <v>17612.567999999999</v>
      </c>
      <c r="H34" s="14">
        <f t="shared" si="2"/>
        <v>3472.2308055555559</v>
      </c>
    </row>
    <row r="35" spans="1:8" x14ac:dyDescent="0.3">
      <c r="A35" t="s">
        <v>89</v>
      </c>
      <c r="B35" s="16">
        <v>284.41999991666671</v>
      </c>
      <c r="C35" s="15">
        <v>21.49</v>
      </c>
      <c r="D35" s="15">
        <v>5.42</v>
      </c>
      <c r="E35" s="14">
        <v>807.56833333333316</v>
      </c>
      <c r="F35" s="17">
        <f t="shared" si="0"/>
        <v>652166.61300277745</v>
      </c>
      <c r="G35" s="14">
        <f t="shared" si="1"/>
        <v>17354.64348333333</v>
      </c>
      <c r="H35" s="14">
        <f t="shared" si="2"/>
        <v>4377.0203666666657</v>
      </c>
    </row>
    <row r="36" spans="1:8" x14ac:dyDescent="0.3">
      <c r="A36" t="s">
        <v>90</v>
      </c>
      <c r="B36" s="16">
        <v>281.8152576666667</v>
      </c>
      <c r="C36" s="15">
        <v>21.41</v>
      </c>
      <c r="D36" s="15">
        <v>4.4116666666666662</v>
      </c>
      <c r="E36" s="14">
        <v>799.84249999999997</v>
      </c>
      <c r="F36" s="17">
        <f t="shared" si="0"/>
        <v>639748.02480625</v>
      </c>
      <c r="G36" s="14">
        <f t="shared" si="1"/>
        <v>17124.627925000001</v>
      </c>
      <c r="H36" s="14">
        <f t="shared" si="2"/>
        <v>3528.6384958333329</v>
      </c>
    </row>
    <row r="37" spans="1:8" x14ac:dyDescent="0.3">
      <c r="A37" t="s">
        <v>91</v>
      </c>
      <c r="B37" s="16">
        <v>277.81904283333341</v>
      </c>
      <c r="C37" s="15">
        <v>21.68</v>
      </c>
      <c r="D37" s="15">
        <v>5.1316666666666659</v>
      </c>
      <c r="E37" s="14">
        <v>789.53333333333342</v>
      </c>
      <c r="F37" s="17">
        <f t="shared" si="0"/>
        <v>623362.88444444456</v>
      </c>
      <c r="G37" s="14">
        <f t="shared" si="1"/>
        <v>17117.082666666669</v>
      </c>
      <c r="H37" s="14">
        <f t="shared" si="2"/>
        <v>4051.6218888888889</v>
      </c>
    </row>
    <row r="38" spans="1:8" x14ac:dyDescent="0.3">
      <c r="A38" t="s">
        <v>92</v>
      </c>
      <c r="B38" s="16">
        <v>273.75384708333331</v>
      </c>
      <c r="C38" s="15">
        <v>21.68</v>
      </c>
      <c r="D38" s="15">
        <v>4.41</v>
      </c>
      <c r="E38" s="14">
        <v>779.82333333333338</v>
      </c>
      <c r="F38" s="17">
        <f t="shared" si="0"/>
        <v>608124.43121111114</v>
      </c>
      <c r="G38" s="14">
        <f t="shared" si="1"/>
        <v>16906.569866666669</v>
      </c>
      <c r="H38" s="14">
        <f t="shared" si="2"/>
        <v>3439.0209000000004</v>
      </c>
    </row>
    <row r="39" spans="1:8" x14ac:dyDescent="0.3">
      <c r="A39" t="s">
        <v>93</v>
      </c>
      <c r="B39" s="16">
        <v>267.69803999999999</v>
      </c>
      <c r="C39" s="15">
        <v>21.92</v>
      </c>
      <c r="D39" s="15">
        <v>4.0483333333333338</v>
      </c>
      <c r="E39" s="14">
        <v>767.35083333333341</v>
      </c>
      <c r="F39" s="17">
        <f t="shared" si="0"/>
        <v>588827.30141736125</v>
      </c>
      <c r="G39" s="14">
        <f t="shared" si="1"/>
        <v>16820.330266666671</v>
      </c>
      <c r="H39" s="14">
        <f t="shared" si="2"/>
        <v>3106.4919569444451</v>
      </c>
    </row>
    <row r="40" spans="1:8" x14ac:dyDescent="0.3">
      <c r="A40" t="s">
        <v>94</v>
      </c>
      <c r="B40" s="16">
        <v>263.39314433333328</v>
      </c>
      <c r="C40" s="15">
        <v>22.15</v>
      </c>
      <c r="D40" s="15">
        <v>2.8266666666666671</v>
      </c>
      <c r="E40" s="14">
        <v>755.745</v>
      </c>
      <c r="F40" s="17">
        <f t="shared" si="0"/>
        <v>571150.50502499996</v>
      </c>
      <c r="G40" s="14">
        <f t="shared" si="1"/>
        <v>16739.751749999999</v>
      </c>
      <c r="H40" s="14">
        <f t="shared" si="2"/>
        <v>2136.2392000000004</v>
      </c>
    </row>
    <row r="41" spans="1:8" x14ac:dyDescent="0.3">
      <c r="A41" t="s">
        <v>95</v>
      </c>
      <c r="B41" s="16">
        <v>260.40615066666658</v>
      </c>
      <c r="C41" s="15">
        <v>22.28</v>
      </c>
      <c r="D41" s="15">
        <v>2.83</v>
      </c>
      <c r="E41" s="14">
        <v>744.14583333333337</v>
      </c>
      <c r="F41" s="17">
        <f t="shared" si="0"/>
        <v>553753.02126736112</v>
      </c>
      <c r="G41" s="14">
        <f t="shared" si="1"/>
        <v>16579.569166666668</v>
      </c>
      <c r="H41" s="14">
        <f t="shared" si="2"/>
        <v>2105.9327083333333</v>
      </c>
    </row>
    <row r="42" spans="1:8" x14ac:dyDescent="0.3">
      <c r="A42" t="s">
        <v>96</v>
      </c>
      <c r="B42" s="16">
        <v>255.8892520833333</v>
      </c>
      <c r="C42" s="15">
        <v>22.12</v>
      </c>
      <c r="D42" s="15">
        <v>4.246666666666667</v>
      </c>
      <c r="E42" s="14">
        <v>733.61749999999995</v>
      </c>
      <c r="F42" s="17">
        <f t="shared" si="0"/>
        <v>538194.63630624989</v>
      </c>
      <c r="G42" s="14">
        <f t="shared" si="1"/>
        <v>16227.6191</v>
      </c>
      <c r="H42" s="14">
        <f t="shared" si="2"/>
        <v>3115.4289833333332</v>
      </c>
    </row>
    <row r="43" spans="1:8" x14ac:dyDescent="0.3">
      <c r="A43" t="s">
        <v>97</v>
      </c>
      <c r="B43" s="16">
        <v>251.12783625</v>
      </c>
      <c r="C43" s="15">
        <v>22.03</v>
      </c>
      <c r="D43" s="15">
        <v>4.17</v>
      </c>
      <c r="E43" s="14">
        <v>721.12166666666656</v>
      </c>
      <c r="F43" s="17">
        <f t="shared" si="0"/>
        <v>520016.45813611097</v>
      </c>
      <c r="G43" s="14">
        <f t="shared" si="1"/>
        <v>15886.310316666664</v>
      </c>
      <c r="H43" s="14">
        <f t="shared" si="2"/>
        <v>3007.0773499999996</v>
      </c>
    </row>
    <row r="44" spans="1:8" x14ac:dyDescent="0.3">
      <c r="A44" t="s">
        <v>98</v>
      </c>
      <c r="B44" s="16">
        <v>244.6456659166667</v>
      </c>
      <c r="C44" s="15">
        <v>21.98</v>
      </c>
      <c r="D44" s="15">
        <v>4.8016666666666667</v>
      </c>
      <c r="E44" s="14">
        <v>709.0383333333333</v>
      </c>
      <c r="F44" s="17">
        <f t="shared" si="0"/>
        <v>502735.35813611106</v>
      </c>
      <c r="G44" s="14">
        <f t="shared" si="1"/>
        <v>15584.662566666666</v>
      </c>
      <c r="H44" s="14">
        <f t="shared" si="2"/>
        <v>3404.5657305555555</v>
      </c>
    </row>
    <row r="45" spans="1:8" x14ac:dyDescent="0.3">
      <c r="A45" t="s">
        <v>99</v>
      </c>
      <c r="B45" s="16">
        <v>239.70630783333331</v>
      </c>
      <c r="C45" s="15">
        <v>21.92</v>
      </c>
      <c r="D45" s="15">
        <v>4.3550000000000004</v>
      </c>
      <c r="E45" s="14">
        <v>696.07333333333338</v>
      </c>
      <c r="F45" s="17">
        <f t="shared" si="0"/>
        <v>484518.08537777787</v>
      </c>
      <c r="G45" s="14">
        <f t="shared" si="1"/>
        <v>15257.92746666667</v>
      </c>
      <c r="H45" s="14">
        <f t="shared" si="2"/>
        <v>3031.399366666667</v>
      </c>
    </row>
    <row r="46" spans="1:8" x14ac:dyDescent="0.3">
      <c r="A46" t="s">
        <v>100</v>
      </c>
      <c r="B46" s="16">
        <v>231.96150175</v>
      </c>
      <c r="C46" s="15">
        <v>22.22</v>
      </c>
      <c r="D46" s="15">
        <v>3.6349999999999998</v>
      </c>
      <c r="E46" s="14">
        <v>682.57749999999999</v>
      </c>
      <c r="F46" s="17">
        <f t="shared" si="0"/>
        <v>465912.04350624996</v>
      </c>
      <c r="G46" s="14">
        <f t="shared" si="1"/>
        <v>15166.872049999998</v>
      </c>
      <c r="H46" s="14">
        <f t="shared" si="2"/>
        <v>2481.1692125</v>
      </c>
    </row>
    <row r="47" spans="1:8" x14ac:dyDescent="0.3">
      <c r="A47" t="s">
        <v>101</v>
      </c>
      <c r="B47" s="16">
        <v>230.34948858333331</v>
      </c>
      <c r="C47" s="15">
        <v>21.9</v>
      </c>
      <c r="D47" s="15">
        <v>5.0483333333333329</v>
      </c>
      <c r="E47" s="14">
        <v>670.55500000000006</v>
      </c>
      <c r="F47" s="17">
        <f t="shared" si="0"/>
        <v>449644.0080250001</v>
      </c>
      <c r="G47" s="14">
        <f t="shared" si="1"/>
        <v>14685.154500000001</v>
      </c>
      <c r="H47" s="14">
        <f t="shared" si="2"/>
        <v>3385.1851583333332</v>
      </c>
    </row>
    <row r="48" spans="1:8" x14ac:dyDescent="0.3">
      <c r="A48" t="s">
        <v>102</v>
      </c>
      <c r="B48" s="16">
        <v>224.83710508333331</v>
      </c>
      <c r="C48" s="15">
        <v>21.58</v>
      </c>
      <c r="D48" s="15">
        <v>4.9383333333333326</v>
      </c>
      <c r="E48" s="14">
        <v>658.63333333333333</v>
      </c>
      <c r="F48" s="17">
        <f t="shared" si="0"/>
        <v>433797.86777777778</v>
      </c>
      <c r="G48" s="14">
        <f t="shared" si="1"/>
        <v>14213.307333333332</v>
      </c>
      <c r="H48" s="14">
        <f t="shared" si="2"/>
        <v>3252.5509444444438</v>
      </c>
    </row>
    <row r="49" spans="1:8" x14ac:dyDescent="0.3">
      <c r="A49" t="s">
        <v>103</v>
      </c>
      <c r="B49" s="16">
        <v>281.73482658333342</v>
      </c>
      <c r="C49" s="15">
        <v>26.48</v>
      </c>
      <c r="D49" s="15">
        <v>6.39</v>
      </c>
      <c r="E49" s="14">
        <v>775.66750000000002</v>
      </c>
      <c r="F49" s="17">
        <f t="shared" si="0"/>
        <v>601660.07055625005</v>
      </c>
      <c r="G49" s="14">
        <f t="shared" si="1"/>
        <v>20539.6754</v>
      </c>
      <c r="H49" s="14">
        <f t="shared" si="2"/>
        <v>4956.5153250000003</v>
      </c>
    </row>
    <row r="50" spans="1:8" x14ac:dyDescent="0.3">
      <c r="A50" t="s">
        <v>104</v>
      </c>
      <c r="B50" s="16">
        <v>283.72012999999998</v>
      </c>
      <c r="C50" s="15">
        <v>26.556666666666668</v>
      </c>
      <c r="D50" s="15">
        <v>6.003333333333333</v>
      </c>
      <c r="E50" s="14">
        <v>791.38333333333344</v>
      </c>
      <c r="F50" s="17">
        <f t="shared" si="0"/>
        <v>626287.58027777798</v>
      </c>
      <c r="G50" s="14">
        <f t="shared" si="1"/>
        <v>21016.503388888894</v>
      </c>
      <c r="H50" s="14">
        <f t="shared" si="2"/>
        <v>4750.9379444444448</v>
      </c>
    </row>
    <row r="51" spans="1:8" x14ac:dyDescent="0.3">
      <c r="A51" t="s">
        <v>105</v>
      </c>
      <c r="B51" s="16">
        <v>288.62502341666658</v>
      </c>
      <c r="C51" s="15">
        <v>26.876666666666669</v>
      </c>
      <c r="D51" s="15">
        <v>5.6833333333333336</v>
      </c>
      <c r="E51" s="14">
        <v>790.63250000000005</v>
      </c>
      <c r="F51" s="17">
        <f t="shared" si="0"/>
        <v>625099.75005625014</v>
      </c>
      <c r="G51" s="14">
        <f t="shared" si="1"/>
        <v>21249.566158333335</v>
      </c>
      <c r="H51" s="14">
        <f t="shared" si="2"/>
        <v>4493.428041666667</v>
      </c>
    </row>
    <row r="52" spans="1:8" x14ac:dyDescent="0.3">
      <c r="A52" t="s">
        <v>106</v>
      </c>
      <c r="B52" s="16">
        <v>290.69522666666671</v>
      </c>
      <c r="C52" s="15">
        <v>26.84</v>
      </c>
      <c r="D52" s="15">
        <v>6.496666666666667</v>
      </c>
      <c r="E52" s="14">
        <v>791.72666666666657</v>
      </c>
      <c r="F52" s="17">
        <f t="shared" si="0"/>
        <v>626831.11471111095</v>
      </c>
      <c r="G52" s="14">
        <f t="shared" si="1"/>
        <v>21249.94373333333</v>
      </c>
      <c r="H52" s="14">
        <f t="shared" si="2"/>
        <v>5143.5842444444443</v>
      </c>
    </row>
    <row r="53" spans="1:8" x14ac:dyDescent="0.3">
      <c r="A53" t="s">
        <v>107</v>
      </c>
      <c r="B53" s="16">
        <v>300.31528416666669</v>
      </c>
      <c r="C53" s="15">
        <v>27.056666666666668</v>
      </c>
      <c r="D53" s="15">
        <v>4.9466666666666672</v>
      </c>
      <c r="E53" s="14">
        <v>818.79333333333341</v>
      </c>
      <c r="F53" s="17">
        <f t="shared" si="0"/>
        <v>670422.52271111123</v>
      </c>
      <c r="G53" s="14">
        <f t="shared" si="1"/>
        <v>22153.818288888891</v>
      </c>
      <c r="H53" s="14">
        <f t="shared" si="2"/>
        <v>4050.2976888888898</v>
      </c>
    </row>
    <row r="54" spans="1:8" x14ac:dyDescent="0.3">
      <c r="A54" t="s">
        <v>108</v>
      </c>
      <c r="B54" s="16">
        <v>302.05524474999999</v>
      </c>
      <c r="C54" s="15">
        <v>27.12</v>
      </c>
      <c r="D54" s="15">
        <v>4.7</v>
      </c>
      <c r="E54" s="14">
        <v>825.755</v>
      </c>
      <c r="F54" s="17">
        <f t="shared" si="0"/>
        <v>681871.32002500002</v>
      </c>
      <c r="G54" s="14">
        <f t="shared" si="1"/>
        <v>22394.475600000002</v>
      </c>
      <c r="H54" s="14">
        <f t="shared" si="2"/>
        <v>3881.0485000000003</v>
      </c>
    </row>
    <row r="55" spans="1:8" x14ac:dyDescent="0.3">
      <c r="A55" t="s">
        <v>109</v>
      </c>
      <c r="B55" s="16">
        <v>303.77672799999999</v>
      </c>
      <c r="C55" s="15">
        <v>27.29666666666667</v>
      </c>
      <c r="D55" s="15">
        <v>5.0183333333333344</v>
      </c>
      <c r="E55" s="14">
        <v>832.87749999999994</v>
      </c>
      <c r="F55" s="17">
        <f t="shared" si="0"/>
        <v>693684.93000624992</v>
      </c>
      <c r="G55" s="14">
        <f t="shared" si="1"/>
        <v>22734.779491666668</v>
      </c>
      <c r="H55" s="14">
        <f t="shared" si="2"/>
        <v>4179.656920833334</v>
      </c>
    </row>
    <row r="56" spans="1:8" x14ac:dyDescent="0.3">
      <c r="A56" t="s">
        <v>110</v>
      </c>
      <c r="B56" s="16">
        <v>299.89878783333342</v>
      </c>
      <c r="C56" s="15">
        <v>27.356666666666669</v>
      </c>
      <c r="D56" s="15">
        <v>4.7333333333333334</v>
      </c>
      <c r="E56" s="14">
        <v>840.255</v>
      </c>
      <c r="F56" s="17">
        <f t="shared" si="0"/>
        <v>706028.46502500004</v>
      </c>
      <c r="G56" s="14">
        <f t="shared" si="1"/>
        <v>22986.575950000002</v>
      </c>
      <c r="H56" s="14">
        <f t="shared" si="2"/>
        <v>3977.2069999999999</v>
      </c>
    </row>
    <row r="57" spans="1:8" x14ac:dyDescent="0.3">
      <c r="A57" t="s">
        <v>111</v>
      </c>
      <c r="B57" s="16">
        <v>305.95401075000001</v>
      </c>
      <c r="C57" s="15">
        <v>27.58</v>
      </c>
      <c r="D57" s="15">
        <v>5.333333333333333</v>
      </c>
      <c r="E57" s="14">
        <v>845.5483333333334</v>
      </c>
      <c r="F57" s="17">
        <f t="shared" si="0"/>
        <v>714951.98400277784</v>
      </c>
      <c r="G57" s="14">
        <f t="shared" si="1"/>
        <v>23320.223033333335</v>
      </c>
      <c r="H57" s="14">
        <f t="shared" si="2"/>
        <v>4509.5911111111109</v>
      </c>
    </row>
    <row r="58" spans="1:8" x14ac:dyDescent="0.3">
      <c r="A58" t="s">
        <v>112</v>
      </c>
      <c r="B58" s="16">
        <v>310.31819625000003</v>
      </c>
      <c r="C58" s="15">
        <v>27.52</v>
      </c>
      <c r="D58" s="15">
        <v>6.3833333333333337</v>
      </c>
      <c r="E58" s="14">
        <v>852.07416666666677</v>
      </c>
      <c r="F58" s="17">
        <f t="shared" si="0"/>
        <v>726030.38550069463</v>
      </c>
      <c r="G58" s="14">
        <f t="shared" si="1"/>
        <v>23449.081066666669</v>
      </c>
      <c r="H58" s="14">
        <f t="shared" si="2"/>
        <v>5439.0734305555561</v>
      </c>
    </row>
    <row r="59" spans="1:8" x14ac:dyDescent="0.3">
      <c r="A59" t="s">
        <v>113</v>
      </c>
      <c r="B59" s="16">
        <v>311.88665624999999</v>
      </c>
      <c r="C59" s="15">
        <v>27.73</v>
      </c>
      <c r="D59" s="15">
        <v>4.5383333333333331</v>
      </c>
      <c r="E59" s="14">
        <v>855.65083333333325</v>
      </c>
      <c r="F59" s="17">
        <f t="shared" si="0"/>
        <v>732138.34858402761</v>
      </c>
      <c r="G59" s="14">
        <f t="shared" si="1"/>
        <v>23727.197608333332</v>
      </c>
      <c r="H59" s="14">
        <f t="shared" si="2"/>
        <v>3883.2286986111108</v>
      </c>
    </row>
    <row r="60" spans="1:8" x14ac:dyDescent="0.3">
      <c r="A60" t="s">
        <v>114</v>
      </c>
      <c r="B60" s="16">
        <v>306.19988391666658</v>
      </c>
      <c r="C60" s="15">
        <v>27.68</v>
      </c>
      <c r="D60" s="15">
        <v>6.7549999999999999</v>
      </c>
      <c r="E60" s="14">
        <v>844.21583333333331</v>
      </c>
      <c r="F60" s="17">
        <f t="shared" si="0"/>
        <v>712700.37325069436</v>
      </c>
      <c r="G60" s="14">
        <f t="shared" si="1"/>
        <v>23367.894266666666</v>
      </c>
      <c r="H60" s="14">
        <f t="shared" si="2"/>
        <v>5702.6779541666665</v>
      </c>
    </row>
    <row r="61" spans="1:8" x14ac:dyDescent="0.3">
      <c r="A61" t="s">
        <v>115</v>
      </c>
      <c r="B61" s="16">
        <v>309.34142774999998</v>
      </c>
      <c r="C61" s="15">
        <v>27.53</v>
      </c>
      <c r="D61" s="15">
        <v>6.9816666666666656</v>
      </c>
      <c r="E61" s="14">
        <v>853.93499999999995</v>
      </c>
      <c r="F61" s="17">
        <f t="shared" si="0"/>
        <v>729204.98422499991</v>
      </c>
      <c r="G61" s="14">
        <f t="shared" si="1"/>
        <v>23508.830549999999</v>
      </c>
      <c r="H61" s="14">
        <f t="shared" si="2"/>
        <v>5961.8895249999987</v>
      </c>
    </row>
    <row r="62" spans="1:8" x14ac:dyDescent="0.3">
      <c r="A62" t="s">
        <v>116</v>
      </c>
      <c r="B62" s="16">
        <v>314.84211183333332</v>
      </c>
      <c r="C62" s="15">
        <v>27.66</v>
      </c>
      <c r="D62" s="15">
        <v>5.9649999999999999</v>
      </c>
      <c r="E62" s="14">
        <v>869.8891666666666</v>
      </c>
      <c r="F62" s="17">
        <f t="shared" si="0"/>
        <v>756707.16228402767</v>
      </c>
      <c r="G62" s="14">
        <f t="shared" si="1"/>
        <v>24061.134349999997</v>
      </c>
      <c r="H62" s="14">
        <f t="shared" si="2"/>
        <v>5188.8888791666659</v>
      </c>
    </row>
    <row r="63" spans="1:8" x14ac:dyDescent="0.3">
      <c r="A63" t="s">
        <v>117</v>
      </c>
      <c r="B63" s="16">
        <v>313.30104316666672</v>
      </c>
      <c r="C63" s="15">
        <v>27.92</v>
      </c>
      <c r="D63" s="15">
        <v>5.125</v>
      </c>
      <c r="E63" s="14">
        <v>871.98833333333346</v>
      </c>
      <c r="F63" s="17">
        <f t="shared" si="0"/>
        <v>760363.65346944472</v>
      </c>
      <c r="G63" s="14">
        <f t="shared" si="1"/>
        <v>24345.91426666667</v>
      </c>
      <c r="H63" s="14">
        <f t="shared" si="2"/>
        <v>4468.9402083333343</v>
      </c>
    </row>
    <row r="64" spans="1:8" x14ac:dyDescent="0.3">
      <c r="A64" t="s">
        <v>118</v>
      </c>
      <c r="B64" s="16">
        <v>315.10964799999999</v>
      </c>
      <c r="C64" s="15">
        <v>28.02333333333333</v>
      </c>
      <c r="D64" s="15">
        <v>5.3183333333333334</v>
      </c>
      <c r="E64" s="14">
        <v>875.44416666666655</v>
      </c>
      <c r="F64" s="17">
        <f t="shared" si="0"/>
        <v>766402.48895069421</v>
      </c>
      <c r="G64" s="14">
        <f t="shared" si="1"/>
        <v>24532.863697222216</v>
      </c>
      <c r="H64" s="14">
        <f t="shared" si="2"/>
        <v>4655.9038930555553</v>
      </c>
    </row>
    <row r="65" spans="1:8" x14ac:dyDescent="0.3">
      <c r="A65" t="s">
        <v>119</v>
      </c>
      <c r="B65" s="16">
        <v>314.04055558333329</v>
      </c>
      <c r="C65" s="15">
        <v>28.024999999999999</v>
      </c>
      <c r="D65" s="15">
        <v>5.0449999999999999</v>
      </c>
      <c r="E65" s="14">
        <v>876.83</v>
      </c>
      <c r="F65" s="17">
        <f t="shared" si="0"/>
        <v>768830.8489000001</v>
      </c>
      <c r="G65" s="14">
        <f t="shared" si="1"/>
        <v>24573.160749999999</v>
      </c>
      <c r="H65" s="14">
        <f t="shared" si="2"/>
        <v>4423.6073500000002</v>
      </c>
    </row>
    <row r="66" spans="1:8" x14ac:dyDescent="0.3">
      <c r="A66" t="s">
        <v>120</v>
      </c>
      <c r="B66" s="16">
        <v>315.57626533333331</v>
      </c>
      <c r="C66" s="15">
        <v>28.103333333333332</v>
      </c>
      <c r="D66" s="15">
        <v>5.1533333333333333</v>
      </c>
      <c r="E66" s="14">
        <v>878.87333333333333</v>
      </c>
      <c r="F66" s="17">
        <f t="shared" ref="F66:F129" si="3">$E66*$E66</f>
        <v>772418.33604444447</v>
      </c>
      <c r="G66" s="14">
        <f t="shared" ref="G66:G129" si="4">$E66*$C66</f>
        <v>24699.270244444444</v>
      </c>
      <c r="H66" s="14">
        <f t="shared" ref="H66:H129" si="5">$E66*$D66</f>
        <v>4529.1272444444448</v>
      </c>
    </row>
    <row r="67" spans="1:8" x14ac:dyDescent="0.3">
      <c r="A67" t="s">
        <v>121</v>
      </c>
      <c r="B67" s="16">
        <v>314.50013733333333</v>
      </c>
      <c r="C67" s="15">
        <v>28.096666666666671</v>
      </c>
      <c r="D67" s="15">
        <v>4.7549999999999999</v>
      </c>
      <c r="E67" s="14">
        <v>879.92</v>
      </c>
      <c r="F67" s="17">
        <f t="shared" si="3"/>
        <v>774259.20639999991</v>
      </c>
      <c r="G67" s="14">
        <f t="shared" si="4"/>
        <v>24722.818933333336</v>
      </c>
      <c r="H67" s="14">
        <f t="shared" si="5"/>
        <v>4184.0195999999996</v>
      </c>
    </row>
    <row r="68" spans="1:8" x14ac:dyDescent="0.3">
      <c r="A68" t="s">
        <v>122</v>
      </c>
      <c r="B68" s="16">
        <v>314.85051116666659</v>
      </c>
      <c r="C68" s="15">
        <v>28.196666666666669</v>
      </c>
      <c r="D68" s="15">
        <v>3.7250000000000001</v>
      </c>
      <c r="E68" s="14">
        <v>879.92083333333335</v>
      </c>
      <c r="F68" s="17">
        <f t="shared" si="3"/>
        <v>774260.67293402785</v>
      </c>
      <c r="G68" s="14">
        <f t="shared" si="4"/>
        <v>24810.834430555558</v>
      </c>
      <c r="H68" s="14">
        <f t="shared" si="5"/>
        <v>3277.7051041666668</v>
      </c>
    </row>
    <row r="69" spans="1:8" x14ac:dyDescent="0.3">
      <c r="A69" t="s">
        <v>123</v>
      </c>
      <c r="B69" s="16">
        <v>314.84475824999998</v>
      </c>
      <c r="C69" s="15">
        <v>28.48</v>
      </c>
      <c r="D69" s="15">
        <v>4.08</v>
      </c>
      <c r="E69" s="14">
        <v>880.38499999999999</v>
      </c>
      <c r="F69" s="17">
        <f t="shared" si="3"/>
        <v>775077.74822499999</v>
      </c>
      <c r="G69" s="14">
        <f t="shared" si="4"/>
        <v>25073.364799999999</v>
      </c>
      <c r="H69" s="14">
        <f t="shared" si="5"/>
        <v>3591.9708000000001</v>
      </c>
    </row>
    <row r="70" spans="1:8" x14ac:dyDescent="0.3">
      <c r="A70" t="s">
        <v>124</v>
      </c>
      <c r="B70" s="16">
        <v>311.51616308333342</v>
      </c>
      <c r="C70" s="15">
        <v>27.081666666666671</v>
      </c>
      <c r="D70" s="15">
        <v>2.7633333333333341</v>
      </c>
      <c r="E70" s="14">
        <v>872.10749999999996</v>
      </c>
      <c r="F70" s="17">
        <f t="shared" si="3"/>
        <v>760571.49155624991</v>
      </c>
      <c r="G70" s="14">
        <f t="shared" si="4"/>
        <v>23618.124612500003</v>
      </c>
      <c r="H70" s="14">
        <f t="shared" si="5"/>
        <v>2409.9237250000006</v>
      </c>
    </row>
    <row r="71" spans="1:8" x14ac:dyDescent="0.3">
      <c r="A71" t="s">
        <v>125</v>
      </c>
      <c r="B71" s="16">
        <v>310.04193283333342</v>
      </c>
      <c r="C71" s="15">
        <v>26.283333333333331</v>
      </c>
      <c r="D71" s="15">
        <v>2.0666666666666669</v>
      </c>
      <c r="E71" s="14">
        <v>867.8033333333334</v>
      </c>
      <c r="F71" s="17">
        <f t="shared" si="3"/>
        <v>753082.62534444453</v>
      </c>
      <c r="G71" s="14">
        <f t="shared" si="4"/>
        <v>22808.764277777776</v>
      </c>
      <c r="H71" s="14">
        <f t="shared" si="5"/>
        <v>1793.4602222222225</v>
      </c>
    </row>
    <row r="72" spans="1:8" x14ac:dyDescent="0.3">
      <c r="A72" t="s">
        <v>126</v>
      </c>
      <c r="B72" s="16">
        <v>309.69508191666671</v>
      </c>
      <c r="C72" s="15">
        <v>26.71</v>
      </c>
      <c r="D72" s="15">
        <v>2.0883333333333329</v>
      </c>
      <c r="E72" s="14">
        <v>863.24666666666667</v>
      </c>
      <c r="F72" s="17">
        <f t="shared" si="3"/>
        <v>745194.80751111114</v>
      </c>
      <c r="G72" s="14">
        <f t="shared" si="4"/>
        <v>23057.318466666668</v>
      </c>
      <c r="H72" s="14">
        <f t="shared" si="5"/>
        <v>1802.7467888888887</v>
      </c>
    </row>
    <row r="73" spans="1:8" x14ac:dyDescent="0.3">
      <c r="A73" t="s">
        <v>127</v>
      </c>
      <c r="B73" s="16">
        <v>307.97274158333329</v>
      </c>
      <c r="C73" s="15">
        <v>26.941666666666659</v>
      </c>
      <c r="D73" s="15">
        <v>3.11</v>
      </c>
      <c r="E73" s="14">
        <v>862.88416666666683</v>
      </c>
      <c r="F73" s="17">
        <f t="shared" si="3"/>
        <v>744569.08508402808</v>
      </c>
      <c r="G73" s="14">
        <f t="shared" si="4"/>
        <v>23247.537590277774</v>
      </c>
      <c r="H73" s="14">
        <f t="shared" si="5"/>
        <v>2683.5697583333335</v>
      </c>
    </row>
    <row r="74" spans="1:8" x14ac:dyDescent="0.3">
      <c r="A74" t="s">
        <v>128</v>
      </c>
      <c r="B74" s="16">
        <v>309.22837891666671</v>
      </c>
      <c r="C74" s="15">
        <v>27.405000000000001</v>
      </c>
      <c r="D74" s="15">
        <v>3.7783333333333329</v>
      </c>
      <c r="E74" s="14">
        <v>859.57749999999999</v>
      </c>
      <c r="F74" s="17">
        <f t="shared" si="3"/>
        <v>738873.47850624996</v>
      </c>
      <c r="G74" s="14">
        <f t="shared" si="4"/>
        <v>23556.721387500002</v>
      </c>
      <c r="H74" s="14">
        <f t="shared" si="5"/>
        <v>3247.7703208333328</v>
      </c>
    </row>
    <row r="75" spans="1:8" x14ac:dyDescent="0.3">
      <c r="A75" t="s">
        <v>129</v>
      </c>
      <c r="B75" s="16">
        <v>307.45953141666672</v>
      </c>
      <c r="C75" s="15">
        <v>25.90166666666666</v>
      </c>
      <c r="D75" s="15">
        <v>3.538333333333334</v>
      </c>
      <c r="E75" s="14">
        <v>855.09333333333336</v>
      </c>
      <c r="F75" s="17">
        <f t="shared" si="3"/>
        <v>731184.60871111113</v>
      </c>
      <c r="G75" s="14">
        <f t="shared" si="4"/>
        <v>22148.342488888884</v>
      </c>
      <c r="H75" s="14">
        <f t="shared" si="5"/>
        <v>3025.6052444444449</v>
      </c>
    </row>
    <row r="76" spans="1:8" x14ac:dyDescent="0.3">
      <c r="A76" t="s">
        <v>130</v>
      </c>
      <c r="B76" s="16">
        <v>308.24737341666668</v>
      </c>
      <c r="C76" s="15">
        <v>25.366666666666671</v>
      </c>
      <c r="D76" s="15">
        <v>3.3016666666666672</v>
      </c>
      <c r="E76" s="14">
        <v>850.46166666666659</v>
      </c>
      <c r="F76" s="17">
        <f t="shared" si="3"/>
        <v>723285.04646944429</v>
      </c>
      <c r="G76" s="14">
        <f t="shared" si="4"/>
        <v>21573.377611111111</v>
      </c>
      <c r="H76" s="14">
        <f t="shared" si="5"/>
        <v>2807.9409361111111</v>
      </c>
    </row>
    <row r="77" spans="1:8" x14ac:dyDescent="0.3">
      <c r="A77" t="s">
        <v>131</v>
      </c>
      <c r="B77" s="16">
        <v>305.85770050000002</v>
      </c>
      <c r="C77" s="15">
        <v>25.23833333333333</v>
      </c>
      <c r="D77" s="15">
        <v>3.4883333333333342</v>
      </c>
      <c r="E77" s="14">
        <v>845.0625</v>
      </c>
      <c r="F77" s="17">
        <f t="shared" si="3"/>
        <v>714130.62890625</v>
      </c>
      <c r="G77" s="14">
        <f t="shared" si="4"/>
        <v>21327.969062499997</v>
      </c>
      <c r="H77" s="14">
        <f t="shared" si="5"/>
        <v>2947.8596875000007</v>
      </c>
    </row>
    <row r="78" spans="1:8" x14ac:dyDescent="0.3">
      <c r="A78" t="s">
        <v>132</v>
      </c>
      <c r="B78" s="16">
        <v>301.29555933333341</v>
      </c>
      <c r="C78" s="15">
        <v>24.931666666666668</v>
      </c>
      <c r="D78" s="15">
        <v>2.9816666666666669</v>
      </c>
      <c r="E78" s="14">
        <v>839.51166666666666</v>
      </c>
      <c r="F78" s="17">
        <f t="shared" si="3"/>
        <v>704779.83846944442</v>
      </c>
      <c r="G78" s="14">
        <f t="shared" si="4"/>
        <v>20930.425036111112</v>
      </c>
      <c r="H78" s="14">
        <f t="shared" si="5"/>
        <v>2503.1439527777779</v>
      </c>
    </row>
    <row r="79" spans="1:8" x14ac:dyDescent="0.3">
      <c r="A79" t="s">
        <v>133</v>
      </c>
      <c r="B79" s="16">
        <v>301.5701544166667</v>
      </c>
      <c r="C79" s="15">
        <v>24.84</v>
      </c>
      <c r="D79" s="15">
        <v>2.938333333333333</v>
      </c>
      <c r="E79" s="14">
        <v>837.72666666666657</v>
      </c>
      <c r="F79" s="17">
        <f t="shared" si="3"/>
        <v>701785.96804444434</v>
      </c>
      <c r="G79" s="14">
        <f t="shared" si="4"/>
        <v>20809.130399999998</v>
      </c>
      <c r="H79" s="14">
        <f t="shared" si="5"/>
        <v>2461.5201888888882</v>
      </c>
    </row>
    <row r="80" spans="1:8" x14ac:dyDescent="0.3">
      <c r="A80" t="s">
        <v>134</v>
      </c>
      <c r="B80" s="16">
        <v>298.9815400833333</v>
      </c>
      <c r="C80" s="15">
        <v>24.90666666666667</v>
      </c>
      <c r="D80" s="15">
        <v>2.8183333333333329</v>
      </c>
      <c r="E80" s="14">
        <v>829.69833333333338</v>
      </c>
      <c r="F80" s="17">
        <f t="shared" si="3"/>
        <v>688399.3243361112</v>
      </c>
      <c r="G80" s="14">
        <f t="shared" si="4"/>
        <v>20665.019822222224</v>
      </c>
      <c r="H80" s="14">
        <f t="shared" si="5"/>
        <v>2338.3664694444442</v>
      </c>
    </row>
    <row r="81" spans="1:8" x14ac:dyDescent="0.3">
      <c r="A81" t="s">
        <v>135</v>
      </c>
      <c r="B81" s="16">
        <v>296.58238333333333</v>
      </c>
      <c r="C81" s="15">
        <v>24.091666666666669</v>
      </c>
      <c r="D81" s="15">
        <v>3.456666666666667</v>
      </c>
      <c r="E81" s="14">
        <v>825.55416666666656</v>
      </c>
      <c r="F81" s="17">
        <f t="shared" si="3"/>
        <v>681539.68210069428</v>
      </c>
      <c r="G81" s="14">
        <f t="shared" si="4"/>
        <v>19888.975798611111</v>
      </c>
      <c r="H81" s="14">
        <f t="shared" si="5"/>
        <v>2853.6655694444444</v>
      </c>
    </row>
    <row r="82" spans="1:8" x14ac:dyDescent="0.3">
      <c r="A82" t="s">
        <v>136</v>
      </c>
      <c r="B82" s="16">
        <v>295.53733266666671</v>
      </c>
      <c r="C82" s="15">
        <v>24.51</v>
      </c>
      <c r="D82" s="15">
        <v>3.26</v>
      </c>
      <c r="E82" s="14">
        <v>823.84750000000008</v>
      </c>
      <c r="F82" s="17">
        <f t="shared" si="3"/>
        <v>678724.70325625013</v>
      </c>
      <c r="G82" s="14">
        <f t="shared" si="4"/>
        <v>20192.502225000004</v>
      </c>
      <c r="H82" s="14">
        <f t="shared" si="5"/>
        <v>2685.7428500000001</v>
      </c>
    </row>
    <row r="83" spans="1:8" x14ac:dyDescent="0.3">
      <c r="A83" t="s">
        <v>137</v>
      </c>
      <c r="B83" s="16">
        <v>290.95523116666658</v>
      </c>
      <c r="C83" s="15">
        <v>24.59833333333334</v>
      </c>
      <c r="D83" s="15">
        <v>3.0966666666666658</v>
      </c>
      <c r="E83" s="14">
        <v>813.78666666666663</v>
      </c>
      <c r="F83" s="17">
        <f t="shared" si="3"/>
        <v>662248.73884444439</v>
      </c>
      <c r="G83" s="14">
        <f t="shared" si="4"/>
        <v>20017.795688888895</v>
      </c>
      <c r="H83" s="14">
        <f t="shared" si="5"/>
        <v>2520.0260444444434</v>
      </c>
    </row>
    <row r="84" spans="1:8" x14ac:dyDescent="0.3">
      <c r="A84" t="s">
        <v>138</v>
      </c>
      <c r="B84" s="16">
        <v>287.54506791666671</v>
      </c>
      <c r="C84" s="15">
        <v>24.416666666666671</v>
      </c>
      <c r="D84" s="15">
        <v>2.6966666666666672</v>
      </c>
      <c r="E84" s="14">
        <v>806.06083333333333</v>
      </c>
      <c r="F84" s="17">
        <f t="shared" si="3"/>
        <v>649734.06703402777</v>
      </c>
      <c r="G84" s="14">
        <f t="shared" si="4"/>
        <v>19681.31868055556</v>
      </c>
      <c r="H84" s="14">
        <f t="shared" si="5"/>
        <v>2173.6773805555558</v>
      </c>
    </row>
    <row r="85" spans="1:8" x14ac:dyDescent="0.3">
      <c r="A85" t="s">
        <v>139</v>
      </c>
      <c r="B85" s="16">
        <v>283.24939291666669</v>
      </c>
      <c r="C85" s="15">
        <v>24.676666666666669</v>
      </c>
      <c r="D85" s="15">
        <v>2.335</v>
      </c>
      <c r="E85" s="14">
        <v>796.9086864406778</v>
      </c>
      <c r="F85" s="17">
        <f t="shared" si="3"/>
        <v>635063.45452460658</v>
      </c>
      <c r="G85" s="14">
        <f t="shared" si="4"/>
        <v>19665.050019067796</v>
      </c>
      <c r="H85" s="14">
        <f t="shared" si="5"/>
        <v>1860.7817828389827</v>
      </c>
    </row>
    <row r="86" spans="1:8" x14ac:dyDescent="0.3">
      <c r="A86" t="s">
        <v>140</v>
      </c>
      <c r="B86" s="16">
        <v>281.21417000000002</v>
      </c>
      <c r="C86" s="15">
        <v>24.38666666666667</v>
      </c>
      <c r="D86" s="15">
        <v>2.844915254237288</v>
      </c>
      <c r="E86" s="14">
        <v>790.64394067796604</v>
      </c>
      <c r="F86" s="17">
        <f t="shared" si="3"/>
        <v>625117.84093078307</v>
      </c>
      <c r="G86" s="14">
        <f t="shared" si="4"/>
        <v>19281.170233333334</v>
      </c>
      <c r="H86" s="14">
        <f t="shared" si="5"/>
        <v>2249.3150075050271</v>
      </c>
    </row>
    <row r="87" spans="1:8" x14ac:dyDescent="0.3">
      <c r="A87" t="s">
        <v>141</v>
      </c>
      <c r="B87" s="16">
        <v>277.19037091666672</v>
      </c>
      <c r="C87" s="15">
        <v>24.341666666666669</v>
      </c>
      <c r="D87" s="15">
        <v>2.5299999999999998</v>
      </c>
      <c r="E87" s="14">
        <v>781.49833333333322</v>
      </c>
      <c r="F87" s="17">
        <f t="shared" si="3"/>
        <v>610739.64500277757</v>
      </c>
      <c r="G87" s="14">
        <f t="shared" si="4"/>
        <v>19022.971930555555</v>
      </c>
      <c r="H87" s="14">
        <f t="shared" si="5"/>
        <v>1977.190783333333</v>
      </c>
    </row>
    <row r="88" spans="1:8" x14ac:dyDescent="0.3">
      <c r="A88" t="s">
        <v>142</v>
      </c>
      <c r="B88" s="16">
        <v>272.2719289166667</v>
      </c>
      <c r="C88" s="15">
        <v>23.79</v>
      </c>
      <c r="D88" s="15">
        <v>2.7316666666666669</v>
      </c>
      <c r="E88" s="14">
        <v>771.08916666666664</v>
      </c>
      <c r="F88" s="17">
        <f t="shared" si="3"/>
        <v>594578.50295069441</v>
      </c>
      <c r="G88" s="14">
        <f t="shared" si="4"/>
        <v>18344.211274999998</v>
      </c>
      <c r="H88" s="14">
        <f t="shared" si="5"/>
        <v>2106.3585736111113</v>
      </c>
    </row>
    <row r="89" spans="1:8" x14ac:dyDescent="0.3">
      <c r="A89" t="s">
        <v>143</v>
      </c>
      <c r="B89" s="16">
        <v>269.40421291666672</v>
      </c>
      <c r="C89" s="15">
        <v>23.65</v>
      </c>
      <c r="D89" s="15">
        <v>2.79</v>
      </c>
      <c r="E89" s="14">
        <v>762.27416666666682</v>
      </c>
      <c r="F89" s="17">
        <f t="shared" si="3"/>
        <v>581061.90516736137</v>
      </c>
      <c r="G89" s="14">
        <f t="shared" si="4"/>
        <v>18027.78404166667</v>
      </c>
      <c r="H89" s="14">
        <f t="shared" si="5"/>
        <v>2126.7449250000004</v>
      </c>
    </row>
    <row r="90" spans="1:8" x14ac:dyDescent="0.3">
      <c r="A90" t="s">
        <v>144</v>
      </c>
      <c r="B90" s="16">
        <v>265.28094758333327</v>
      </c>
      <c r="C90" s="15">
        <v>24.18</v>
      </c>
      <c r="D90" s="15">
        <v>2.5333333333333332</v>
      </c>
      <c r="E90" s="14">
        <v>752.45977011494256</v>
      </c>
      <c r="F90" s="17">
        <f t="shared" si="3"/>
        <v>566195.7056414322</v>
      </c>
      <c r="G90" s="14">
        <f t="shared" si="4"/>
        <v>18194.477241379311</v>
      </c>
      <c r="H90" s="14">
        <f t="shared" si="5"/>
        <v>1906.2314176245211</v>
      </c>
    </row>
    <row r="91" spans="1:8" x14ac:dyDescent="0.3">
      <c r="A91" t="s">
        <v>145</v>
      </c>
      <c r="B91" s="16">
        <v>259.65492399999999</v>
      </c>
      <c r="C91" s="15">
        <v>24.38</v>
      </c>
      <c r="D91" s="15">
        <v>1.9316666666666671</v>
      </c>
      <c r="E91" s="14">
        <v>741.67416666666668</v>
      </c>
      <c r="F91" s="17">
        <f t="shared" si="3"/>
        <v>550080.56950069452</v>
      </c>
      <c r="G91" s="14">
        <f t="shared" si="4"/>
        <v>18082.016183333333</v>
      </c>
      <c r="H91" s="14">
        <f t="shared" si="5"/>
        <v>1432.6672652777781</v>
      </c>
    </row>
    <row r="92" spans="1:8" x14ac:dyDescent="0.3">
      <c r="A92" t="s">
        <v>146</v>
      </c>
      <c r="B92" s="16">
        <v>255.86852133333329</v>
      </c>
      <c r="C92" s="15">
        <v>24.08</v>
      </c>
      <c r="D92" s="15">
        <v>2.211666666666666</v>
      </c>
      <c r="E92" s="14">
        <v>730.57749999999999</v>
      </c>
      <c r="F92" s="17">
        <f t="shared" si="3"/>
        <v>533743.48350624996</v>
      </c>
      <c r="G92" s="14">
        <f t="shared" si="4"/>
        <v>17592.306199999999</v>
      </c>
      <c r="H92" s="14">
        <f t="shared" si="5"/>
        <v>1615.7939041666662</v>
      </c>
    </row>
    <row r="93" spans="1:8" x14ac:dyDescent="0.3">
      <c r="A93" t="s">
        <v>147</v>
      </c>
      <c r="B93" s="16">
        <v>251.0025790833333</v>
      </c>
      <c r="C93" s="15">
        <v>23.77</v>
      </c>
      <c r="D93" s="15">
        <v>2.476666666666667</v>
      </c>
      <c r="E93" s="14">
        <v>720.12333333333333</v>
      </c>
      <c r="F93" s="17">
        <f t="shared" si="3"/>
        <v>518577.61521111109</v>
      </c>
      <c r="G93" s="14">
        <f t="shared" si="4"/>
        <v>17117.331633333331</v>
      </c>
      <c r="H93" s="14">
        <f t="shared" si="5"/>
        <v>1783.5054555555557</v>
      </c>
    </row>
    <row r="94" spans="1:8" x14ac:dyDescent="0.3">
      <c r="A94" t="s">
        <v>148</v>
      </c>
      <c r="B94" s="16">
        <v>246.30056500000001</v>
      </c>
      <c r="C94" s="15">
        <v>23.98</v>
      </c>
      <c r="D94" s="15">
        <v>2.1</v>
      </c>
      <c r="E94" s="14">
        <v>709.87916666666661</v>
      </c>
      <c r="F94" s="17">
        <f t="shared" si="3"/>
        <v>503928.43126736104</v>
      </c>
      <c r="G94" s="14">
        <f t="shared" si="4"/>
        <v>17022.902416666664</v>
      </c>
      <c r="H94" s="14">
        <f t="shared" si="5"/>
        <v>1490.7462499999999</v>
      </c>
    </row>
    <row r="95" spans="1:8" x14ac:dyDescent="0.3">
      <c r="A95" t="s">
        <v>149</v>
      </c>
      <c r="B95" s="16">
        <v>239.81340458333329</v>
      </c>
      <c r="C95" s="15">
        <v>24.75</v>
      </c>
      <c r="D95" s="15">
        <v>1.938333333333333</v>
      </c>
      <c r="E95" s="14">
        <v>696.58166666666671</v>
      </c>
      <c r="F95" s="17">
        <f t="shared" si="3"/>
        <v>485226.01833611116</v>
      </c>
      <c r="G95" s="14">
        <f t="shared" si="4"/>
        <v>17240.396250000002</v>
      </c>
      <c r="H95" s="14">
        <f t="shared" si="5"/>
        <v>1350.2074638888887</v>
      </c>
    </row>
    <row r="96" spans="1:8" x14ac:dyDescent="0.3">
      <c r="A96" t="s">
        <v>150</v>
      </c>
      <c r="B96" s="16">
        <v>234.7998559166667</v>
      </c>
      <c r="C96" s="15">
        <v>24.27</v>
      </c>
      <c r="D96" s="15">
        <v>1.8666666666666669</v>
      </c>
      <c r="E96" s="14">
        <v>685.13833333333332</v>
      </c>
      <c r="F96" s="17">
        <f t="shared" si="3"/>
        <v>469414.53580277774</v>
      </c>
      <c r="G96" s="14">
        <f t="shared" si="4"/>
        <v>16628.307349999999</v>
      </c>
      <c r="H96" s="14">
        <f t="shared" si="5"/>
        <v>1278.924888888889</v>
      </c>
    </row>
    <row r="97" spans="1:8" x14ac:dyDescent="0.3">
      <c r="A97" t="s">
        <v>151</v>
      </c>
      <c r="B97" s="16">
        <v>230.39835391666671</v>
      </c>
      <c r="C97" s="15">
        <v>24.34</v>
      </c>
      <c r="D97" s="15">
        <v>2.1366666666666658</v>
      </c>
      <c r="E97" s="14">
        <v>670.98833333333334</v>
      </c>
      <c r="F97" s="17">
        <f t="shared" si="3"/>
        <v>450225.34346944449</v>
      </c>
      <c r="G97" s="14">
        <f t="shared" si="4"/>
        <v>16331.856033333333</v>
      </c>
      <c r="H97" s="14">
        <f t="shared" si="5"/>
        <v>1433.6784055555549</v>
      </c>
    </row>
    <row r="98" spans="1:8" x14ac:dyDescent="0.3">
      <c r="A98" t="s">
        <v>152</v>
      </c>
      <c r="B98" s="16">
        <v>224.6855200833333</v>
      </c>
      <c r="C98" s="15">
        <v>24.38</v>
      </c>
      <c r="D98" s="15">
        <v>1.2316666666666669</v>
      </c>
      <c r="E98" s="14">
        <v>656.38666666666666</v>
      </c>
      <c r="F98" s="17">
        <f t="shared" si="3"/>
        <v>430843.45617777779</v>
      </c>
      <c r="G98" s="14">
        <f t="shared" si="4"/>
        <v>16002.706933333333</v>
      </c>
      <c r="H98" s="14">
        <f t="shared" si="5"/>
        <v>808.4495777777779</v>
      </c>
    </row>
    <row r="99" spans="1:8" x14ac:dyDescent="0.3">
      <c r="A99" t="s">
        <v>153</v>
      </c>
      <c r="B99" s="16">
        <v>268.00662891666673</v>
      </c>
      <c r="C99" s="15">
        <v>24.51</v>
      </c>
      <c r="D99" s="15">
        <v>1.365</v>
      </c>
      <c r="E99" s="14">
        <v>738.42416666666657</v>
      </c>
      <c r="F99" s="17">
        <f t="shared" si="3"/>
        <v>545270.24991736095</v>
      </c>
      <c r="G99" s="14">
        <f t="shared" si="4"/>
        <v>18098.776324999999</v>
      </c>
      <c r="H99" s="14">
        <f t="shared" si="5"/>
        <v>1007.9489874999998</v>
      </c>
    </row>
    <row r="100" spans="1:8" x14ac:dyDescent="0.3">
      <c r="A100" t="s">
        <v>154</v>
      </c>
      <c r="B100" s="16">
        <v>271.47083300000003</v>
      </c>
      <c r="C100" s="15">
        <v>24.46</v>
      </c>
      <c r="D100" s="15">
        <v>0.99666666666666659</v>
      </c>
      <c r="E100" s="14">
        <v>747.19416666666655</v>
      </c>
      <c r="F100" s="17">
        <f t="shared" si="3"/>
        <v>558299.12270069425</v>
      </c>
      <c r="G100" s="14">
        <f t="shared" si="4"/>
        <v>18276.369316666664</v>
      </c>
      <c r="H100" s="14">
        <f t="shared" si="5"/>
        <v>744.70351944444428</v>
      </c>
    </row>
    <row r="101" spans="1:8" x14ac:dyDescent="0.3">
      <c r="A101" t="s">
        <v>155</v>
      </c>
      <c r="B101" s="16">
        <v>272.51569475000002</v>
      </c>
      <c r="C101" s="15">
        <v>24.92</v>
      </c>
      <c r="D101" s="15">
        <v>0.64166666666666672</v>
      </c>
      <c r="E101" s="14">
        <v>757.26916666666671</v>
      </c>
      <c r="F101" s="17">
        <f t="shared" si="3"/>
        <v>573456.59078402782</v>
      </c>
      <c r="G101" s="14">
        <f t="shared" si="4"/>
        <v>18871.147633333334</v>
      </c>
      <c r="H101" s="14">
        <f t="shared" si="5"/>
        <v>485.91438194444453</v>
      </c>
    </row>
    <row r="102" spans="1:8" x14ac:dyDescent="0.3">
      <c r="A102" t="s">
        <v>156</v>
      </c>
      <c r="B102" s="16">
        <v>276.51222283333328</v>
      </c>
      <c r="C102" s="15">
        <v>24.83</v>
      </c>
      <c r="D102" s="15">
        <v>0.84166666666666667</v>
      </c>
      <c r="E102" s="14">
        <v>765.50833333333344</v>
      </c>
      <c r="F102" s="17">
        <f t="shared" si="3"/>
        <v>586003.00840277795</v>
      </c>
      <c r="G102" s="14">
        <f t="shared" si="4"/>
        <v>19007.571916666668</v>
      </c>
      <c r="H102" s="14">
        <f t="shared" si="5"/>
        <v>644.30284722222234</v>
      </c>
    </row>
    <row r="103" spans="1:8" x14ac:dyDescent="0.3">
      <c r="A103" t="s">
        <v>157</v>
      </c>
      <c r="B103" s="16">
        <v>280.50522541666669</v>
      </c>
      <c r="C103" s="15">
        <v>24.89</v>
      </c>
      <c r="D103" s="15">
        <v>0.8666666666666667</v>
      </c>
      <c r="E103" s="14">
        <v>774.96833333333325</v>
      </c>
      <c r="F103" s="17">
        <f t="shared" si="3"/>
        <v>600575.91766944434</v>
      </c>
      <c r="G103" s="14">
        <f t="shared" si="4"/>
        <v>19288.961816666666</v>
      </c>
      <c r="H103" s="14">
        <f t="shared" si="5"/>
        <v>671.6392222222222</v>
      </c>
    </row>
    <row r="104" spans="1:8" x14ac:dyDescent="0.3">
      <c r="A104" t="s">
        <v>158</v>
      </c>
      <c r="B104" s="16">
        <v>282.85719058333331</v>
      </c>
      <c r="C104" s="15">
        <v>25.38</v>
      </c>
      <c r="D104" s="15">
        <v>1.581666666666667</v>
      </c>
      <c r="E104" s="14">
        <v>784.58916666666676</v>
      </c>
      <c r="F104" s="17">
        <f t="shared" si="3"/>
        <v>615580.16045069462</v>
      </c>
      <c r="G104" s="14">
        <f t="shared" si="4"/>
        <v>19912.873050000002</v>
      </c>
      <c r="H104" s="14">
        <f t="shared" si="5"/>
        <v>1240.9585319444448</v>
      </c>
    </row>
    <row r="105" spans="1:8" x14ac:dyDescent="0.3">
      <c r="A105" t="s">
        <v>159</v>
      </c>
      <c r="B105" s="16">
        <v>286.04639550000002</v>
      </c>
      <c r="C105" s="15">
        <v>25.3</v>
      </c>
      <c r="D105" s="15">
        <v>1.855</v>
      </c>
      <c r="E105" s="14">
        <v>792.9375</v>
      </c>
      <c r="F105" s="17">
        <f t="shared" si="3"/>
        <v>628749.87890625</v>
      </c>
      <c r="G105" s="14">
        <f t="shared" si="4"/>
        <v>20061.318750000002</v>
      </c>
      <c r="H105" s="14">
        <f t="shared" si="5"/>
        <v>1470.8990624999999</v>
      </c>
    </row>
    <row r="106" spans="1:8" x14ac:dyDescent="0.3">
      <c r="A106" t="s">
        <v>160</v>
      </c>
      <c r="B106" s="16">
        <v>288.63133325000001</v>
      </c>
      <c r="C106" s="15">
        <v>25.24</v>
      </c>
      <c r="D106" s="15">
        <v>2.2050000000000001</v>
      </c>
      <c r="E106" s="14">
        <v>802.30250000000001</v>
      </c>
      <c r="F106" s="17">
        <f t="shared" si="3"/>
        <v>643689.30150625005</v>
      </c>
      <c r="G106" s="14">
        <f t="shared" si="4"/>
        <v>20250.115099999999</v>
      </c>
      <c r="H106" s="14">
        <f t="shared" si="5"/>
        <v>1769.0770125000001</v>
      </c>
    </row>
    <row r="107" spans="1:8" x14ac:dyDescent="0.3">
      <c r="A107" t="s">
        <v>161</v>
      </c>
      <c r="B107" s="16">
        <v>291.83522441666662</v>
      </c>
      <c r="C107" s="15">
        <v>25.63</v>
      </c>
      <c r="D107" s="15">
        <v>1.9233333333333329</v>
      </c>
      <c r="E107" s="14">
        <v>809.95583333333332</v>
      </c>
      <c r="F107" s="17">
        <f t="shared" si="3"/>
        <v>656028.45195069443</v>
      </c>
      <c r="G107" s="14">
        <f t="shared" si="4"/>
        <v>20759.16800833333</v>
      </c>
      <c r="H107" s="14">
        <f t="shared" si="5"/>
        <v>1557.8150527777773</v>
      </c>
    </row>
    <row r="108" spans="1:8" x14ac:dyDescent="0.3">
      <c r="A108" t="s">
        <v>162</v>
      </c>
      <c r="B108" s="16">
        <v>293.39551441666669</v>
      </c>
      <c r="C108" s="15">
        <v>25.46</v>
      </c>
      <c r="D108" s="15">
        <v>2.166666666666667</v>
      </c>
      <c r="E108" s="14">
        <v>817.20666666666682</v>
      </c>
      <c r="F108" s="17">
        <f t="shared" si="3"/>
        <v>667826.73604444473</v>
      </c>
      <c r="G108" s="14">
        <f t="shared" si="4"/>
        <v>20806.081733333336</v>
      </c>
      <c r="H108" s="14">
        <f t="shared" si="5"/>
        <v>1770.6144444444451</v>
      </c>
    </row>
    <row r="109" spans="1:8" x14ac:dyDescent="0.3">
      <c r="A109" t="s">
        <v>163</v>
      </c>
      <c r="B109" s="16">
        <v>297.46845450000001</v>
      </c>
      <c r="C109" s="15">
        <v>25.33</v>
      </c>
      <c r="D109" s="15">
        <v>2.5249999999999999</v>
      </c>
      <c r="E109" s="14">
        <v>823.8175</v>
      </c>
      <c r="F109" s="17">
        <f t="shared" si="3"/>
        <v>678675.27330624999</v>
      </c>
      <c r="G109" s="14">
        <f t="shared" si="4"/>
        <v>20867.297274999997</v>
      </c>
      <c r="H109" s="14">
        <f t="shared" si="5"/>
        <v>2080.1391874999999</v>
      </c>
    </row>
    <row r="110" spans="1:8" x14ac:dyDescent="0.3">
      <c r="A110" t="s">
        <v>164</v>
      </c>
      <c r="B110" s="16">
        <v>300.44925641666669</v>
      </c>
      <c r="C110" s="15">
        <v>25.34</v>
      </c>
      <c r="D110" s="15">
        <v>2.3033333333333328</v>
      </c>
      <c r="E110" s="14">
        <v>829.66333333333341</v>
      </c>
      <c r="F110" s="17">
        <f t="shared" si="3"/>
        <v>688341.24667777796</v>
      </c>
      <c r="G110" s="14">
        <f t="shared" si="4"/>
        <v>21023.668866666667</v>
      </c>
      <c r="H110" s="14">
        <f t="shared" si="5"/>
        <v>1910.9912111111109</v>
      </c>
    </row>
    <row r="111" spans="1:8" x14ac:dyDescent="0.3">
      <c r="A111" t="s">
        <v>165</v>
      </c>
      <c r="B111" s="16">
        <v>301.23686883333329</v>
      </c>
      <c r="C111" s="15">
        <v>24.96</v>
      </c>
      <c r="D111" s="15">
        <v>2.46</v>
      </c>
      <c r="E111" s="14">
        <v>835.26333333333321</v>
      </c>
      <c r="F111" s="17">
        <f t="shared" si="3"/>
        <v>697664.83601111092</v>
      </c>
      <c r="G111" s="14">
        <f t="shared" si="4"/>
        <v>20848.172799999997</v>
      </c>
      <c r="H111" s="14">
        <f t="shared" si="5"/>
        <v>2054.7477999999996</v>
      </c>
    </row>
    <row r="112" spans="1:8" x14ac:dyDescent="0.3">
      <c r="A112" t="s">
        <v>166</v>
      </c>
      <c r="B112" s="16">
        <v>303.37037716666669</v>
      </c>
      <c r="C112" s="15">
        <v>24.78</v>
      </c>
      <c r="D112" s="15">
        <v>2.5533333333333328</v>
      </c>
      <c r="E112" s="14">
        <v>840.26333333333332</v>
      </c>
      <c r="F112" s="17">
        <f t="shared" si="3"/>
        <v>706042.46934444446</v>
      </c>
      <c r="G112" s="14">
        <f t="shared" si="4"/>
        <v>20821.725399999999</v>
      </c>
      <c r="H112" s="14">
        <f t="shared" si="5"/>
        <v>2145.4723777777772</v>
      </c>
    </row>
    <row r="113" spans="1:8" x14ac:dyDescent="0.3">
      <c r="A113" t="s">
        <v>167</v>
      </c>
      <c r="B113" s="16">
        <v>305.16000808333331</v>
      </c>
      <c r="C113" s="15">
        <v>24.6</v>
      </c>
      <c r="D113" s="15">
        <v>2.5216666666666669</v>
      </c>
      <c r="E113" s="14">
        <v>845.26166666666666</v>
      </c>
      <c r="F113" s="17">
        <f t="shared" si="3"/>
        <v>714467.28513611108</v>
      </c>
      <c r="G113" s="14">
        <f t="shared" si="4"/>
        <v>20793.437000000002</v>
      </c>
      <c r="H113" s="14">
        <f t="shared" si="5"/>
        <v>2131.4681694444448</v>
      </c>
    </row>
    <row r="114" spans="1:8" x14ac:dyDescent="0.3">
      <c r="A114" t="s">
        <v>168</v>
      </c>
      <c r="B114" s="16">
        <v>305.7493055833333</v>
      </c>
      <c r="C114" s="15">
        <v>24.7</v>
      </c>
      <c r="D114" s="15">
        <v>2.1433333333333331</v>
      </c>
      <c r="E114" s="14">
        <v>849.79698275862074</v>
      </c>
      <c r="F114" s="17">
        <f t="shared" si="3"/>
        <v>722154.91190565552</v>
      </c>
      <c r="G114" s="14">
        <f t="shared" si="4"/>
        <v>20989.985474137931</v>
      </c>
      <c r="H114" s="14">
        <f t="shared" si="5"/>
        <v>1821.3981997126436</v>
      </c>
    </row>
    <row r="115" spans="1:8" x14ac:dyDescent="0.3">
      <c r="A115" t="s">
        <v>169</v>
      </c>
      <c r="B115" s="16">
        <v>307.14560125000003</v>
      </c>
      <c r="C115" s="15">
        <v>24.35</v>
      </c>
      <c r="D115" s="15">
        <v>2.4433333333333329</v>
      </c>
      <c r="E115" s="14">
        <v>853.72750000000008</v>
      </c>
      <c r="F115" s="17">
        <f t="shared" si="3"/>
        <v>728850.64425625012</v>
      </c>
      <c r="G115" s="14">
        <f t="shared" si="4"/>
        <v>20788.264625000003</v>
      </c>
      <c r="H115" s="14">
        <f t="shared" si="5"/>
        <v>2085.9408583333334</v>
      </c>
    </row>
    <row r="116" spans="1:8" x14ac:dyDescent="0.3">
      <c r="A116" t="s">
        <v>170</v>
      </c>
      <c r="B116" s="16">
        <v>307.90055033333329</v>
      </c>
      <c r="C116" s="15">
        <v>24.177192982456141</v>
      </c>
      <c r="D116" s="15">
        <v>2.4372881355932199</v>
      </c>
      <c r="E116" s="14">
        <v>855.69416666666666</v>
      </c>
      <c r="F116" s="17">
        <f t="shared" si="3"/>
        <v>732212.50686736114</v>
      </c>
      <c r="G116" s="14">
        <f t="shared" si="4"/>
        <v>20688.28300146199</v>
      </c>
      <c r="H116" s="14">
        <f t="shared" si="5"/>
        <v>2085.573240112994</v>
      </c>
    </row>
    <row r="117" spans="1:8" x14ac:dyDescent="0.3">
      <c r="A117" t="s">
        <v>171</v>
      </c>
      <c r="B117" s="16">
        <v>306.55343091666668</v>
      </c>
      <c r="C117" s="15">
        <v>23.771666666666661</v>
      </c>
      <c r="D117" s="15">
        <v>2.25</v>
      </c>
      <c r="E117" s="14">
        <v>858.21</v>
      </c>
      <c r="F117" s="17">
        <f t="shared" si="3"/>
        <v>736524.40410000004</v>
      </c>
      <c r="G117" s="14">
        <f t="shared" si="4"/>
        <v>20401.082049999997</v>
      </c>
      <c r="H117" s="14">
        <f t="shared" si="5"/>
        <v>1930.9725000000001</v>
      </c>
    </row>
    <row r="118" spans="1:8" x14ac:dyDescent="0.3">
      <c r="A118" t="s">
        <v>172</v>
      </c>
      <c r="B118" s="16">
        <v>307.76883341666672</v>
      </c>
      <c r="C118" s="15">
        <v>23.893333333333331</v>
      </c>
      <c r="D118" s="15">
        <v>2.3416666666666668</v>
      </c>
      <c r="E118" s="14">
        <v>860.90083333333337</v>
      </c>
      <c r="F118" s="17">
        <f t="shared" si="3"/>
        <v>741150.24483402784</v>
      </c>
      <c r="G118" s="14">
        <f t="shared" si="4"/>
        <v>20569.790577777778</v>
      </c>
      <c r="H118" s="14">
        <f t="shared" si="5"/>
        <v>2015.9427847222223</v>
      </c>
    </row>
    <row r="119" spans="1:8" x14ac:dyDescent="0.3">
      <c r="A119" t="s">
        <v>173</v>
      </c>
      <c r="B119" s="16">
        <v>306.23787908333338</v>
      </c>
      <c r="C119" s="15">
        <v>24.371666666666659</v>
      </c>
      <c r="D119" s="15">
        <v>1.77</v>
      </c>
      <c r="E119" s="14">
        <v>861.81666666666661</v>
      </c>
      <c r="F119" s="17">
        <f t="shared" si="3"/>
        <v>742727.96694444434</v>
      </c>
      <c r="G119" s="14">
        <f t="shared" si="4"/>
        <v>21003.90852777777</v>
      </c>
      <c r="H119" s="14">
        <f t="shared" si="5"/>
        <v>1525.4154999999998</v>
      </c>
    </row>
    <row r="120" spans="1:8" x14ac:dyDescent="0.3">
      <c r="A120" t="s">
        <v>174</v>
      </c>
      <c r="B120" s="16">
        <v>307.96893575000001</v>
      </c>
      <c r="C120" s="15">
        <v>24.29666666666667</v>
      </c>
      <c r="D120" s="15">
        <v>2.65</v>
      </c>
      <c r="E120" s="14">
        <v>863.44887005649719</v>
      </c>
      <c r="F120" s="17">
        <f t="shared" si="3"/>
        <v>745543.95120184182</v>
      </c>
      <c r="G120" s="14">
        <f t="shared" si="4"/>
        <v>20978.929379472698</v>
      </c>
      <c r="H120" s="14">
        <f t="shared" si="5"/>
        <v>2288.1395056497176</v>
      </c>
    </row>
    <row r="121" spans="1:8" x14ac:dyDescent="0.3">
      <c r="A121" t="s">
        <v>175</v>
      </c>
      <c r="B121" s="16">
        <v>308.69554216666671</v>
      </c>
      <c r="C121" s="15">
        <v>24.196666666666669</v>
      </c>
      <c r="D121" s="15">
        <v>2.38</v>
      </c>
      <c r="E121" s="14">
        <v>862.52083333333337</v>
      </c>
      <c r="F121" s="17">
        <f t="shared" si="3"/>
        <v>743942.18793402787</v>
      </c>
      <c r="G121" s="14">
        <f t="shared" si="4"/>
        <v>20870.129097222227</v>
      </c>
      <c r="H121" s="14">
        <f t="shared" si="5"/>
        <v>2052.7995833333334</v>
      </c>
    </row>
    <row r="122" spans="1:8" x14ac:dyDescent="0.3">
      <c r="A122" t="s">
        <v>176</v>
      </c>
      <c r="B122" s="16">
        <v>307.7493925833333</v>
      </c>
      <c r="C122" s="15">
        <v>24.283333333333331</v>
      </c>
      <c r="D122" s="15">
        <v>2.2166666666666668</v>
      </c>
      <c r="E122" s="14">
        <v>859.68666666666684</v>
      </c>
      <c r="F122" s="17">
        <f t="shared" si="3"/>
        <v>739061.16484444472</v>
      </c>
      <c r="G122" s="14">
        <f t="shared" si="4"/>
        <v>20876.057888888892</v>
      </c>
      <c r="H122" s="14">
        <f t="shared" si="5"/>
        <v>1905.6387777777782</v>
      </c>
    </row>
    <row r="123" spans="1:8" x14ac:dyDescent="0.3">
      <c r="A123" t="s">
        <v>177</v>
      </c>
      <c r="B123" s="16">
        <v>305.80203725000001</v>
      </c>
      <c r="C123" s="15">
        <v>24.403333333333329</v>
      </c>
      <c r="D123" s="15">
        <v>2.0483333333333329</v>
      </c>
      <c r="E123" s="14">
        <v>855.99416666666662</v>
      </c>
      <c r="F123" s="17">
        <f t="shared" si="3"/>
        <v>732726.01336736104</v>
      </c>
      <c r="G123" s="14">
        <f t="shared" si="4"/>
        <v>20889.11098055555</v>
      </c>
      <c r="H123" s="14">
        <f t="shared" si="5"/>
        <v>1753.3613847222218</v>
      </c>
    </row>
    <row r="124" spans="1:8" x14ac:dyDescent="0.3">
      <c r="A124" t="s">
        <v>178</v>
      </c>
      <c r="B124" s="16">
        <v>305.54173175</v>
      </c>
      <c r="C124" s="15">
        <v>24.391666666666669</v>
      </c>
      <c r="D124" s="15">
        <v>1.6850000000000001</v>
      </c>
      <c r="E124" s="14">
        <v>855.91083333333347</v>
      </c>
      <c r="F124" s="17">
        <f t="shared" si="3"/>
        <v>732583.35461736133</v>
      </c>
      <c r="G124" s="14">
        <f t="shared" si="4"/>
        <v>20877.09174305556</v>
      </c>
      <c r="H124" s="14">
        <f t="shared" si="5"/>
        <v>1442.2097541666669</v>
      </c>
    </row>
    <row r="125" spans="1:8" x14ac:dyDescent="0.3">
      <c r="A125" t="s">
        <v>179</v>
      </c>
      <c r="B125" s="16">
        <v>304.22772950000001</v>
      </c>
      <c r="C125" s="15">
        <v>24.445</v>
      </c>
      <c r="D125" s="15">
        <v>2.4116666666666662</v>
      </c>
      <c r="E125" s="14">
        <v>853.07916666666665</v>
      </c>
      <c r="F125" s="17">
        <f t="shared" si="3"/>
        <v>727744.06460069446</v>
      </c>
      <c r="G125" s="14">
        <f t="shared" si="4"/>
        <v>20853.520229166668</v>
      </c>
      <c r="H125" s="14">
        <f t="shared" si="5"/>
        <v>2057.3425902777772</v>
      </c>
    </row>
    <row r="126" spans="1:8" x14ac:dyDescent="0.3">
      <c r="A126" t="s">
        <v>180</v>
      </c>
      <c r="B126" s="16">
        <v>303.78309083333329</v>
      </c>
      <c r="C126" s="15">
        <v>24.24</v>
      </c>
      <c r="D126" s="15">
        <v>2.626666666666666</v>
      </c>
      <c r="E126" s="14">
        <v>849.23416666666662</v>
      </c>
      <c r="F126" s="17">
        <f t="shared" si="3"/>
        <v>721198.66983402765</v>
      </c>
      <c r="G126" s="14">
        <f t="shared" si="4"/>
        <v>20585.436199999996</v>
      </c>
      <c r="H126" s="14">
        <f t="shared" si="5"/>
        <v>2230.655077777777</v>
      </c>
    </row>
    <row r="127" spans="1:8" x14ac:dyDescent="0.3">
      <c r="A127" t="s">
        <v>181</v>
      </c>
      <c r="B127" s="16">
        <v>301.11682891666658</v>
      </c>
      <c r="C127" s="15">
        <v>24.12</v>
      </c>
      <c r="D127" s="15">
        <v>2.1316666666666668</v>
      </c>
      <c r="E127" s="14">
        <v>843.22833333333335</v>
      </c>
      <c r="F127" s="17">
        <f t="shared" si="3"/>
        <v>711034.02213611116</v>
      </c>
      <c r="G127" s="14">
        <f t="shared" si="4"/>
        <v>20338.667400000002</v>
      </c>
      <c r="H127" s="14">
        <f t="shared" si="5"/>
        <v>1797.4817305555557</v>
      </c>
    </row>
    <row r="128" spans="1:8" x14ac:dyDescent="0.3">
      <c r="A128" t="s">
        <v>182</v>
      </c>
      <c r="B128" s="16">
        <v>299.19231875000003</v>
      </c>
      <c r="C128" s="15">
        <v>24.344999999999999</v>
      </c>
      <c r="D128" s="15">
        <v>2.13</v>
      </c>
      <c r="E128" s="14">
        <v>839.41750000000002</v>
      </c>
      <c r="F128" s="17">
        <f t="shared" si="3"/>
        <v>704621.73930625001</v>
      </c>
      <c r="G128" s="14">
        <f t="shared" si="4"/>
        <v>20435.619037500001</v>
      </c>
      <c r="H128" s="14">
        <f t="shared" si="5"/>
        <v>1787.9592749999999</v>
      </c>
    </row>
    <row r="129" spans="1:8" x14ac:dyDescent="0.3">
      <c r="A129" t="s">
        <v>183</v>
      </c>
      <c r="B129" s="16">
        <v>296.43794550000001</v>
      </c>
      <c r="C129" s="15">
        <v>23.868333333333329</v>
      </c>
      <c r="D129" s="15">
        <v>1.9433333333333329</v>
      </c>
      <c r="E129" s="14">
        <v>835.71583333333342</v>
      </c>
      <c r="F129" s="17">
        <f t="shared" si="3"/>
        <v>698420.95408402791</v>
      </c>
      <c r="G129" s="14">
        <f t="shared" si="4"/>
        <v>19947.144081944443</v>
      </c>
      <c r="H129" s="14">
        <f t="shared" si="5"/>
        <v>1624.074436111111</v>
      </c>
    </row>
    <row r="130" spans="1:8" x14ac:dyDescent="0.3">
      <c r="A130" t="s">
        <v>184</v>
      </c>
      <c r="B130" s="16">
        <v>294.16802925000002</v>
      </c>
      <c r="C130" s="15">
        <v>23.84</v>
      </c>
      <c r="D130" s="15">
        <v>1.7333333333333329</v>
      </c>
      <c r="E130" s="14">
        <v>829.85</v>
      </c>
      <c r="F130" s="17">
        <f t="shared" ref="F130:F193" si="6">$E130*$E130</f>
        <v>688651.02250000008</v>
      </c>
      <c r="G130" s="14">
        <f t="shared" ref="G130:G193" si="7">$E130*$C130</f>
        <v>19783.624</v>
      </c>
      <c r="H130" s="14">
        <f t="shared" ref="H130:H193" si="8">$E130*$D130</f>
        <v>1438.4066666666663</v>
      </c>
    </row>
    <row r="131" spans="1:8" x14ac:dyDescent="0.3">
      <c r="A131" t="s">
        <v>185</v>
      </c>
      <c r="B131" s="16">
        <v>292.84526583333343</v>
      </c>
      <c r="C131" s="15">
        <v>24.074999999999999</v>
      </c>
      <c r="D131" s="15">
        <v>2.1083333333333329</v>
      </c>
      <c r="E131" s="14">
        <v>824.97749999999996</v>
      </c>
      <c r="F131" s="17">
        <f t="shared" si="6"/>
        <v>680587.87550624995</v>
      </c>
      <c r="G131" s="14">
        <f t="shared" si="7"/>
        <v>19861.333312499999</v>
      </c>
      <c r="H131" s="14">
        <f t="shared" si="8"/>
        <v>1739.3275624999997</v>
      </c>
    </row>
    <row r="132" spans="1:8" x14ac:dyDescent="0.3">
      <c r="A132" t="s">
        <v>186</v>
      </c>
      <c r="B132" s="16">
        <v>289.46271975000002</v>
      </c>
      <c r="C132" s="15">
        <v>23.765000000000001</v>
      </c>
      <c r="D132" s="15">
        <v>2.0316666666666672</v>
      </c>
      <c r="E132" s="14">
        <v>817.87083333333317</v>
      </c>
      <c r="F132" s="17">
        <f t="shared" si="6"/>
        <v>668912.70001736085</v>
      </c>
      <c r="G132" s="14">
        <f t="shared" si="7"/>
        <v>19436.700354166664</v>
      </c>
      <c r="H132" s="14">
        <f t="shared" si="8"/>
        <v>1661.6409097222222</v>
      </c>
    </row>
    <row r="133" spans="1:8" x14ac:dyDescent="0.3">
      <c r="A133" t="s">
        <v>187</v>
      </c>
      <c r="B133" s="16">
        <v>286.52749325000002</v>
      </c>
      <c r="C133" s="15">
        <v>24.146666666666661</v>
      </c>
      <c r="D133" s="15">
        <v>2.3233333333333328</v>
      </c>
      <c r="E133" s="14">
        <v>811.92916666666679</v>
      </c>
      <c r="F133" s="17">
        <f t="shared" si="6"/>
        <v>659228.97168402793</v>
      </c>
      <c r="G133" s="14">
        <f t="shared" si="7"/>
        <v>19605.382944444442</v>
      </c>
      <c r="H133" s="14">
        <f t="shared" si="8"/>
        <v>1886.382097222222</v>
      </c>
    </row>
    <row r="134" spans="1:8" x14ac:dyDescent="0.3">
      <c r="A134" t="s">
        <v>188</v>
      </c>
      <c r="B134" s="16">
        <v>285.00735724999998</v>
      </c>
      <c r="C134" s="15">
        <v>23.816666666666659</v>
      </c>
      <c r="D134" s="15">
        <v>2.6083333333333329</v>
      </c>
      <c r="E134" s="14">
        <v>806.96999999999991</v>
      </c>
      <c r="F134" s="17">
        <f t="shared" si="6"/>
        <v>651200.58089999983</v>
      </c>
      <c r="G134" s="14">
        <f t="shared" si="7"/>
        <v>19219.335499999994</v>
      </c>
      <c r="H134" s="14">
        <f t="shared" si="8"/>
        <v>2104.8467499999992</v>
      </c>
    </row>
    <row r="135" spans="1:8" x14ac:dyDescent="0.3">
      <c r="A135" t="s">
        <v>189</v>
      </c>
      <c r="B135" s="16">
        <v>282.52549583333342</v>
      </c>
      <c r="C135" s="15">
        <v>23.98</v>
      </c>
      <c r="D135" s="15">
        <v>2.151666666666666</v>
      </c>
      <c r="E135" s="14">
        <v>798.07999999999993</v>
      </c>
      <c r="F135" s="17">
        <f t="shared" si="6"/>
        <v>636931.68639999989</v>
      </c>
      <c r="G135" s="14">
        <f t="shared" si="7"/>
        <v>19137.9584</v>
      </c>
      <c r="H135" s="14">
        <f t="shared" si="8"/>
        <v>1717.2021333333325</v>
      </c>
    </row>
    <row r="136" spans="1:8" x14ac:dyDescent="0.3">
      <c r="A136" t="s">
        <v>190</v>
      </c>
      <c r="B136" s="16">
        <v>279.69656075</v>
      </c>
      <c r="C136" s="15">
        <v>24</v>
      </c>
      <c r="D136" s="15">
        <v>2.456666666666667</v>
      </c>
      <c r="E136" s="14">
        <v>791.10666666666668</v>
      </c>
      <c r="F136" s="17">
        <f t="shared" si="6"/>
        <v>625849.75804444449</v>
      </c>
      <c r="G136" s="14">
        <f t="shared" si="7"/>
        <v>18986.560000000001</v>
      </c>
      <c r="H136" s="14">
        <f t="shared" si="8"/>
        <v>1943.485377777778</v>
      </c>
    </row>
    <row r="137" spans="1:8" x14ac:dyDescent="0.3">
      <c r="A137" t="s">
        <v>191</v>
      </c>
      <c r="B137" s="16">
        <v>275.13385099999999</v>
      </c>
      <c r="C137" s="15">
        <v>23.813333333333329</v>
      </c>
      <c r="D137" s="15">
        <v>2.5716666666666672</v>
      </c>
      <c r="E137" s="14">
        <v>783.00333333333322</v>
      </c>
      <c r="F137" s="17">
        <f t="shared" si="6"/>
        <v>613094.22001111088</v>
      </c>
      <c r="G137" s="14">
        <f t="shared" si="7"/>
        <v>18645.919377777773</v>
      </c>
      <c r="H137" s="14">
        <f t="shared" si="8"/>
        <v>2013.6235722222223</v>
      </c>
    </row>
    <row r="138" spans="1:8" x14ac:dyDescent="0.3">
      <c r="A138" t="s">
        <v>192</v>
      </c>
      <c r="B138" s="16">
        <v>271.53821975</v>
      </c>
      <c r="C138" s="15">
        <v>23.826666666666661</v>
      </c>
      <c r="D138" s="15">
        <v>2.15</v>
      </c>
      <c r="E138" s="14">
        <v>774.83333333333337</v>
      </c>
      <c r="F138" s="17">
        <f t="shared" si="6"/>
        <v>600366.6944444445</v>
      </c>
      <c r="G138" s="14">
        <f t="shared" si="7"/>
        <v>18461.695555555551</v>
      </c>
      <c r="H138" s="14">
        <f t="shared" si="8"/>
        <v>1665.8916666666667</v>
      </c>
    </row>
    <row r="139" spans="1:8" x14ac:dyDescent="0.3">
      <c r="A139" t="s">
        <v>193</v>
      </c>
      <c r="B139" s="16">
        <v>267.89534624999999</v>
      </c>
      <c r="C139" s="15">
        <v>23.833333333333329</v>
      </c>
      <c r="D139" s="15">
        <v>2.0216666666666669</v>
      </c>
      <c r="E139" s="14">
        <v>763.35333333333347</v>
      </c>
      <c r="F139" s="17">
        <f t="shared" si="6"/>
        <v>582708.31151111133</v>
      </c>
      <c r="G139" s="14">
        <f t="shared" si="7"/>
        <v>18193.254444444443</v>
      </c>
      <c r="H139" s="14">
        <f t="shared" si="8"/>
        <v>1543.2459888888893</v>
      </c>
    </row>
    <row r="140" spans="1:8" x14ac:dyDescent="0.3">
      <c r="A140" t="s">
        <v>194</v>
      </c>
      <c r="B140" s="16">
        <v>264.1551388333333</v>
      </c>
      <c r="C140" s="15">
        <v>23.88666666666667</v>
      </c>
      <c r="D140" s="15">
        <v>2.1366666666666658</v>
      </c>
      <c r="E140" s="14">
        <v>752.81083333333333</v>
      </c>
      <c r="F140" s="17">
        <f t="shared" si="6"/>
        <v>566724.15078402776</v>
      </c>
      <c r="G140" s="14">
        <f t="shared" si="7"/>
        <v>17982.141438888892</v>
      </c>
      <c r="H140" s="14">
        <f t="shared" si="8"/>
        <v>1608.5058138888883</v>
      </c>
    </row>
    <row r="141" spans="1:8" x14ac:dyDescent="0.3">
      <c r="A141" t="s">
        <v>195</v>
      </c>
      <c r="B141" s="16">
        <v>258.55941116666668</v>
      </c>
      <c r="C141" s="15">
        <v>24.20333333333333</v>
      </c>
      <c r="D141" s="15">
        <v>1.665</v>
      </c>
      <c r="E141" s="14">
        <v>743.05250000000001</v>
      </c>
      <c r="F141" s="17">
        <f t="shared" si="6"/>
        <v>552127.01775624999</v>
      </c>
      <c r="G141" s="14">
        <f t="shared" si="7"/>
        <v>17984.347341666664</v>
      </c>
      <c r="H141" s="14">
        <f t="shared" si="8"/>
        <v>1237.1824125000001</v>
      </c>
    </row>
    <row r="142" spans="1:8" x14ac:dyDescent="0.3">
      <c r="A142" t="s">
        <v>196</v>
      </c>
      <c r="B142" s="16">
        <v>255.78070475000001</v>
      </c>
      <c r="C142" s="15">
        <v>24.056666666666668</v>
      </c>
      <c r="D142" s="15">
        <v>1.8483333333333329</v>
      </c>
      <c r="E142" s="14">
        <v>732.36416666666662</v>
      </c>
      <c r="F142" s="17">
        <f t="shared" si="6"/>
        <v>536357.27261736104</v>
      </c>
      <c r="G142" s="14">
        <f t="shared" si="7"/>
        <v>17618.24063611111</v>
      </c>
      <c r="H142" s="14">
        <f t="shared" si="8"/>
        <v>1353.6531013888884</v>
      </c>
    </row>
    <row r="143" spans="1:8" x14ac:dyDescent="0.3">
      <c r="A143" t="s">
        <v>197</v>
      </c>
      <c r="B143" s="16">
        <v>249.99736916666669</v>
      </c>
      <c r="C143" s="15">
        <v>24.355</v>
      </c>
      <c r="D143" s="15">
        <v>1.783333333333333</v>
      </c>
      <c r="E143" s="14">
        <v>721.77583333333325</v>
      </c>
      <c r="F143" s="17">
        <f t="shared" si="6"/>
        <v>520960.35358402767</v>
      </c>
      <c r="G143" s="14">
        <f t="shared" si="7"/>
        <v>17578.850420833332</v>
      </c>
      <c r="H143" s="14">
        <f t="shared" si="8"/>
        <v>1287.1669027777773</v>
      </c>
    </row>
    <row r="144" spans="1:8" x14ac:dyDescent="0.3">
      <c r="A144" t="s">
        <v>198</v>
      </c>
      <c r="B144" s="16">
        <v>242.65983558333329</v>
      </c>
      <c r="C144" s="15">
        <v>24.371666666666659</v>
      </c>
      <c r="D144" s="15">
        <v>1.89</v>
      </c>
      <c r="E144" s="14">
        <v>710.29833333333329</v>
      </c>
      <c r="F144" s="17">
        <f t="shared" si="6"/>
        <v>504523.72233611107</v>
      </c>
      <c r="G144" s="14">
        <f t="shared" si="7"/>
        <v>17311.154213888884</v>
      </c>
      <c r="H144" s="14">
        <f t="shared" si="8"/>
        <v>1342.4638499999999</v>
      </c>
    </row>
    <row r="145" spans="1:8" x14ac:dyDescent="0.3">
      <c r="A145" t="s">
        <v>199</v>
      </c>
      <c r="B145" s="16">
        <v>241.1886304166666</v>
      </c>
      <c r="C145" s="15">
        <v>24.311666666666671</v>
      </c>
      <c r="D145" s="15">
        <v>1.8383333333333329</v>
      </c>
      <c r="E145" s="14">
        <v>699.42333333333329</v>
      </c>
      <c r="F145" s="17">
        <f t="shared" si="6"/>
        <v>489192.99921111105</v>
      </c>
      <c r="G145" s="14">
        <f t="shared" si="7"/>
        <v>17004.146938888891</v>
      </c>
      <c r="H145" s="14">
        <f t="shared" si="8"/>
        <v>1285.7732277777775</v>
      </c>
    </row>
    <row r="146" spans="1:8" x14ac:dyDescent="0.3">
      <c r="A146" t="s">
        <v>200</v>
      </c>
      <c r="B146" s="16">
        <v>235.6428680833333</v>
      </c>
      <c r="C146" s="15">
        <v>24.594999999999999</v>
      </c>
      <c r="D146" s="15">
        <v>1.648333333333333</v>
      </c>
      <c r="E146" s="14">
        <v>686.95583333333343</v>
      </c>
      <c r="F146" s="17">
        <f t="shared" si="6"/>
        <v>471908.3169506946</v>
      </c>
      <c r="G146" s="14">
        <f t="shared" si="7"/>
        <v>16895.678720833334</v>
      </c>
      <c r="H146" s="14">
        <f t="shared" si="8"/>
        <v>1132.3321986111109</v>
      </c>
    </row>
    <row r="147" spans="1:8" x14ac:dyDescent="0.3">
      <c r="A147" t="s">
        <v>201</v>
      </c>
      <c r="B147" s="16">
        <v>229.86125958333329</v>
      </c>
      <c r="C147" s="15">
        <v>24.48</v>
      </c>
      <c r="D147" s="15">
        <v>1.5783333333333329</v>
      </c>
      <c r="E147" s="14">
        <v>673.85</v>
      </c>
      <c r="F147" s="17">
        <f t="shared" si="6"/>
        <v>454073.82250000001</v>
      </c>
      <c r="G147" s="14">
        <f t="shared" si="7"/>
        <v>16495.848000000002</v>
      </c>
      <c r="H147" s="14">
        <f t="shared" si="8"/>
        <v>1063.5599166666664</v>
      </c>
    </row>
    <row r="148" spans="1:8" x14ac:dyDescent="0.3">
      <c r="A148" t="s">
        <v>202</v>
      </c>
      <c r="B148" s="16">
        <v>226.2269451666667</v>
      </c>
      <c r="C148" s="15">
        <v>24.565000000000001</v>
      </c>
      <c r="D148" s="15">
        <v>1.79</v>
      </c>
      <c r="E148" s="14">
        <v>660.86833333333334</v>
      </c>
      <c r="F148" s="17">
        <f t="shared" si="6"/>
        <v>436746.95400277781</v>
      </c>
      <c r="G148" s="14">
        <f t="shared" si="7"/>
        <v>16234.230608333335</v>
      </c>
      <c r="H148" s="14">
        <f t="shared" si="8"/>
        <v>1182.9543166666667</v>
      </c>
    </row>
    <row r="149" spans="1:8" x14ac:dyDescent="0.3">
      <c r="A149" t="s">
        <v>203</v>
      </c>
      <c r="B149" s="16">
        <v>263.14383383333342</v>
      </c>
      <c r="C149" s="15">
        <v>21.81</v>
      </c>
      <c r="D149" s="15">
        <v>2.188333333333333</v>
      </c>
      <c r="E149" s="14">
        <v>725.79583333333335</v>
      </c>
      <c r="F149" s="17">
        <f t="shared" si="6"/>
        <v>526779.59168402781</v>
      </c>
      <c r="G149" s="14">
        <f t="shared" si="7"/>
        <v>15829.607124999999</v>
      </c>
      <c r="H149" s="14">
        <f t="shared" si="8"/>
        <v>1588.2832152777776</v>
      </c>
    </row>
    <row r="150" spans="1:8" x14ac:dyDescent="0.3">
      <c r="A150" t="s">
        <v>204</v>
      </c>
      <c r="B150" s="16">
        <v>271.81508024999999</v>
      </c>
      <c r="C150" s="15">
        <v>20.92</v>
      </c>
      <c r="D150" s="15">
        <v>2.956666666666667</v>
      </c>
      <c r="E150" s="14">
        <v>749.2349999999999</v>
      </c>
      <c r="F150" s="17">
        <f t="shared" si="6"/>
        <v>561353.08522499981</v>
      </c>
      <c r="G150" s="14">
        <f t="shared" si="7"/>
        <v>15673.9962</v>
      </c>
      <c r="H150" s="14">
        <f t="shared" si="8"/>
        <v>2215.2381500000001</v>
      </c>
    </row>
    <row r="151" spans="1:8" x14ac:dyDescent="0.3">
      <c r="A151" t="s">
        <v>205</v>
      </c>
      <c r="B151" s="16">
        <v>273.27983233333327</v>
      </c>
      <c r="C151" s="15">
        <v>20.035593220338981</v>
      </c>
      <c r="D151" s="15">
        <v>2.915</v>
      </c>
      <c r="E151" s="14">
        <v>759.90333333333342</v>
      </c>
      <c r="F151" s="17">
        <f t="shared" si="6"/>
        <v>577453.07601111126</v>
      </c>
      <c r="G151" s="14">
        <f t="shared" si="7"/>
        <v>15225.114073446328</v>
      </c>
      <c r="H151" s="14">
        <f t="shared" si="8"/>
        <v>2215.1182166666667</v>
      </c>
    </row>
    <row r="152" spans="1:8" x14ac:dyDescent="0.3">
      <c r="A152" t="s">
        <v>206</v>
      </c>
      <c r="B152" s="16">
        <v>267.12034491666668</v>
      </c>
      <c r="C152" s="15">
        <v>20.111666666666672</v>
      </c>
      <c r="D152" s="15">
        <v>2.7133333333333329</v>
      </c>
      <c r="E152" s="14">
        <v>740.89166666666665</v>
      </c>
      <c r="F152" s="17">
        <f t="shared" si="6"/>
        <v>548920.46173611109</v>
      </c>
      <c r="G152" s="14">
        <f t="shared" si="7"/>
        <v>14900.566236111115</v>
      </c>
      <c r="H152" s="14">
        <f t="shared" si="8"/>
        <v>2010.2860555555553</v>
      </c>
    </row>
    <row r="153" spans="1:8" x14ac:dyDescent="0.3">
      <c r="A153" t="s">
        <v>207</v>
      </c>
      <c r="B153" s="16">
        <v>277.21427</v>
      </c>
      <c r="C153" s="15">
        <v>20.440677966101699</v>
      </c>
      <c r="D153" s="15">
        <v>2.646551724137931</v>
      </c>
      <c r="E153" s="14">
        <v>776.70749999999998</v>
      </c>
      <c r="F153" s="17">
        <f t="shared" si="6"/>
        <v>603274.54055625002</v>
      </c>
      <c r="G153" s="14">
        <f t="shared" si="7"/>
        <v>15876.427881355936</v>
      </c>
      <c r="H153" s="14">
        <f t="shared" si="8"/>
        <v>2055.5965732758618</v>
      </c>
    </row>
    <row r="154" spans="1:8" x14ac:dyDescent="0.3">
      <c r="A154" t="s">
        <v>208</v>
      </c>
      <c r="B154" s="16">
        <v>293.2096443333333</v>
      </c>
      <c r="C154" s="15">
        <v>20.440000000000001</v>
      </c>
      <c r="D154" s="15">
        <v>2.503333333333333</v>
      </c>
      <c r="E154" s="14">
        <v>819.8549999999999</v>
      </c>
      <c r="F154" s="17">
        <f t="shared" si="6"/>
        <v>672162.22102499986</v>
      </c>
      <c r="G154" s="14">
        <f t="shared" si="7"/>
        <v>16757.836199999998</v>
      </c>
      <c r="H154" s="14">
        <f t="shared" si="8"/>
        <v>2052.3703499999992</v>
      </c>
    </row>
    <row r="155" spans="1:8" x14ac:dyDescent="0.3">
      <c r="A155" t="s">
        <v>209</v>
      </c>
      <c r="B155" s="16">
        <v>282.45022491666663</v>
      </c>
      <c r="C155" s="15">
        <v>20.324999999999999</v>
      </c>
      <c r="D155" s="15">
        <v>2.6</v>
      </c>
      <c r="E155" s="14">
        <v>786.99916666666661</v>
      </c>
      <c r="F155" s="17">
        <f t="shared" si="6"/>
        <v>619367.68833402765</v>
      </c>
      <c r="G155" s="14">
        <f t="shared" si="7"/>
        <v>15995.758062499999</v>
      </c>
      <c r="H155" s="14">
        <f t="shared" si="8"/>
        <v>2046.1978333333332</v>
      </c>
    </row>
    <row r="156" spans="1:8" x14ac:dyDescent="0.3">
      <c r="A156" t="s">
        <v>210</v>
      </c>
      <c r="B156" s="16">
        <v>295.09969416666672</v>
      </c>
      <c r="C156" s="15">
        <v>20.23</v>
      </c>
      <c r="D156" s="15">
        <v>2.14</v>
      </c>
      <c r="E156" s="14">
        <v>821.7214689265536</v>
      </c>
      <c r="F156" s="17">
        <f t="shared" si="6"/>
        <v>675226.17249481298</v>
      </c>
      <c r="G156" s="14">
        <f t="shared" si="7"/>
        <v>16623.425316384179</v>
      </c>
      <c r="H156" s="14">
        <f t="shared" si="8"/>
        <v>1758.4839435028248</v>
      </c>
    </row>
    <row r="157" spans="1:8" x14ac:dyDescent="0.3">
      <c r="A157" t="s">
        <v>211</v>
      </c>
      <c r="B157" s="16">
        <v>285.01976350000001</v>
      </c>
      <c r="C157" s="15">
        <v>20.676666666666659</v>
      </c>
      <c r="D157" s="15">
        <v>2.7633333333333341</v>
      </c>
      <c r="E157" s="14">
        <v>801.14499999999998</v>
      </c>
      <c r="F157" s="17">
        <f t="shared" si="6"/>
        <v>641833.31102499994</v>
      </c>
      <c r="G157" s="14">
        <f t="shared" si="7"/>
        <v>16565.00811666666</v>
      </c>
      <c r="H157" s="14">
        <f t="shared" si="8"/>
        <v>2213.830683333334</v>
      </c>
    </row>
    <row r="158" spans="1:8" x14ac:dyDescent="0.3">
      <c r="A158" t="s">
        <v>212</v>
      </c>
      <c r="B158" s="16">
        <v>287.35964233333328</v>
      </c>
      <c r="C158" s="15">
        <v>20.34</v>
      </c>
      <c r="D158" s="15">
        <v>2.5733333333333328</v>
      </c>
      <c r="E158" s="14">
        <v>803.37750000000005</v>
      </c>
      <c r="F158" s="17">
        <f t="shared" si="6"/>
        <v>645415.40750625008</v>
      </c>
      <c r="G158" s="14">
        <f t="shared" si="7"/>
        <v>16340.698350000001</v>
      </c>
      <c r="H158" s="14">
        <f t="shared" si="8"/>
        <v>2067.3580999999999</v>
      </c>
    </row>
    <row r="159" spans="1:8" x14ac:dyDescent="0.3">
      <c r="A159" t="s">
        <v>213</v>
      </c>
      <c r="B159" s="16">
        <v>266.79199849999998</v>
      </c>
      <c r="C159" s="15">
        <v>20.47666666666667</v>
      </c>
      <c r="D159" s="15">
        <v>2.836666666666666</v>
      </c>
      <c r="E159" s="14">
        <v>742.77250000000004</v>
      </c>
      <c r="F159" s="17">
        <f t="shared" si="6"/>
        <v>551710.98675625003</v>
      </c>
      <c r="G159" s="14">
        <f t="shared" si="7"/>
        <v>15209.504891666669</v>
      </c>
      <c r="H159" s="14">
        <f t="shared" si="8"/>
        <v>2106.9979916666662</v>
      </c>
    </row>
    <row r="160" spans="1:8" x14ac:dyDescent="0.3">
      <c r="A160" t="s">
        <v>214</v>
      </c>
      <c r="B160" s="16">
        <v>271.82695016666668</v>
      </c>
      <c r="C160" s="15">
        <v>20.53833333333333</v>
      </c>
      <c r="D160" s="15">
        <v>2.77</v>
      </c>
      <c r="E160" s="14">
        <v>762.57916666666665</v>
      </c>
      <c r="F160" s="17">
        <f t="shared" si="6"/>
        <v>581526.98543402774</v>
      </c>
      <c r="G160" s="14">
        <f t="shared" si="7"/>
        <v>15662.105118055553</v>
      </c>
      <c r="H160" s="14">
        <f t="shared" si="8"/>
        <v>2112.3442916666668</v>
      </c>
    </row>
    <row r="161" spans="1:8" x14ac:dyDescent="0.3">
      <c r="A161" t="s">
        <v>215</v>
      </c>
      <c r="B161" s="16">
        <v>267.64112216666672</v>
      </c>
      <c r="C161" s="15">
        <v>20.708333333333329</v>
      </c>
      <c r="D161" s="15">
        <v>3.041666666666667</v>
      </c>
      <c r="E161" s="14">
        <v>757.38666666666677</v>
      </c>
      <c r="F161" s="17">
        <f t="shared" si="6"/>
        <v>573634.56284444465</v>
      </c>
      <c r="G161" s="14">
        <f t="shared" si="7"/>
        <v>15684.215555555555</v>
      </c>
      <c r="H161" s="14">
        <f t="shared" si="8"/>
        <v>2303.7177777777783</v>
      </c>
    </row>
    <row r="162" spans="1:8" x14ac:dyDescent="0.3">
      <c r="A162" t="s">
        <v>216</v>
      </c>
      <c r="B162" s="16">
        <v>282.78242599999999</v>
      </c>
      <c r="C162" s="15">
        <v>20.70333333333333</v>
      </c>
      <c r="D162" s="15">
        <v>2.3816666666666668</v>
      </c>
      <c r="E162" s="14">
        <v>791.64499999999998</v>
      </c>
      <c r="F162" s="17">
        <f t="shared" si="6"/>
        <v>626701.80602499994</v>
      </c>
      <c r="G162" s="14">
        <f t="shared" si="7"/>
        <v>16389.690316666663</v>
      </c>
      <c r="H162" s="14">
        <f t="shared" si="8"/>
        <v>1885.4345083333335</v>
      </c>
    </row>
    <row r="163" spans="1:8" x14ac:dyDescent="0.3">
      <c r="A163" t="s">
        <v>217</v>
      </c>
      <c r="B163" s="16">
        <v>291.01649216666658</v>
      </c>
      <c r="C163" s="15">
        <v>21.153333333333329</v>
      </c>
      <c r="D163" s="15">
        <v>1.6516666666666671</v>
      </c>
      <c r="E163" s="14">
        <v>826.15166666666664</v>
      </c>
      <c r="F163" s="17">
        <f t="shared" si="6"/>
        <v>682526.57633611106</v>
      </c>
      <c r="G163" s="14">
        <f t="shared" si="7"/>
        <v>17475.861588888885</v>
      </c>
      <c r="H163" s="14">
        <f t="shared" si="8"/>
        <v>1364.5271694444448</v>
      </c>
    </row>
    <row r="164" spans="1:8" x14ac:dyDescent="0.3">
      <c r="A164" t="s">
        <v>218</v>
      </c>
      <c r="B164" s="16">
        <v>302.99660299999999</v>
      </c>
      <c r="C164" s="15">
        <v>21.074999999999999</v>
      </c>
      <c r="D164" s="15">
        <v>3.4466666666666672</v>
      </c>
      <c r="E164" s="14">
        <v>853.125</v>
      </c>
      <c r="F164" s="17">
        <f t="shared" si="6"/>
        <v>727822.265625</v>
      </c>
      <c r="G164" s="14">
        <f t="shared" si="7"/>
        <v>17979.609375</v>
      </c>
      <c r="H164" s="14">
        <f t="shared" si="8"/>
        <v>2940.4375000000005</v>
      </c>
    </row>
    <row r="165" spans="1:8" x14ac:dyDescent="0.3">
      <c r="A165" t="s">
        <v>219</v>
      </c>
      <c r="B165" s="16">
        <v>284.55897233333332</v>
      </c>
      <c r="C165" s="15">
        <v>21.21833333333333</v>
      </c>
      <c r="D165" s="15">
        <v>3.55</v>
      </c>
      <c r="E165" s="14">
        <v>815.71416666666676</v>
      </c>
      <c r="F165" s="17">
        <f t="shared" si="6"/>
        <v>665389.60170069453</v>
      </c>
      <c r="G165" s="14">
        <f t="shared" si="7"/>
        <v>17308.095093055555</v>
      </c>
      <c r="H165" s="14">
        <f t="shared" si="8"/>
        <v>2895.785291666667</v>
      </c>
    </row>
    <row r="166" spans="1:8" x14ac:dyDescent="0.3">
      <c r="A166" t="s">
        <v>220</v>
      </c>
      <c r="B166" s="16">
        <v>303.73112974999998</v>
      </c>
      <c r="C166" s="15">
        <v>20.78833333333333</v>
      </c>
      <c r="D166" s="15">
        <v>2.7583333333333329</v>
      </c>
      <c r="E166" s="14">
        <v>863.61333333333334</v>
      </c>
      <c r="F166" s="17">
        <f t="shared" si="6"/>
        <v>745827.98951111117</v>
      </c>
      <c r="G166" s="14">
        <f t="shared" si="7"/>
        <v>17953.081844444441</v>
      </c>
      <c r="H166" s="14">
        <f t="shared" si="8"/>
        <v>2382.1334444444442</v>
      </c>
    </row>
    <row r="167" spans="1:8" x14ac:dyDescent="0.3">
      <c r="A167" t="s">
        <v>221</v>
      </c>
      <c r="B167" s="16">
        <v>305.72770000000003</v>
      </c>
      <c r="C167" s="15">
        <v>21.26</v>
      </c>
      <c r="D167" s="15">
        <v>2.1800000000000002</v>
      </c>
      <c r="E167" s="14">
        <v>867.24333333333334</v>
      </c>
      <c r="F167" s="17">
        <f t="shared" si="6"/>
        <v>752110.99921111111</v>
      </c>
      <c r="G167" s="14">
        <f t="shared" si="7"/>
        <v>18437.593266666667</v>
      </c>
      <c r="H167" s="14">
        <f t="shared" si="8"/>
        <v>1890.5904666666668</v>
      </c>
    </row>
    <row r="168" spans="1:8" x14ac:dyDescent="0.3">
      <c r="A168" t="s">
        <v>222</v>
      </c>
      <c r="B168" s="16">
        <v>313.91467783333331</v>
      </c>
      <c r="C168" s="15">
        <v>21.833333333333329</v>
      </c>
      <c r="D168" s="15">
        <v>2.253333333333333</v>
      </c>
      <c r="E168" s="14">
        <v>889.61249999999995</v>
      </c>
      <c r="F168" s="17">
        <f t="shared" si="6"/>
        <v>791410.40015624987</v>
      </c>
      <c r="G168" s="14">
        <f t="shared" si="7"/>
        <v>19423.206249999996</v>
      </c>
      <c r="H168" s="14">
        <f t="shared" si="8"/>
        <v>2004.5934999999995</v>
      </c>
    </row>
    <row r="169" spans="1:8" x14ac:dyDescent="0.3">
      <c r="A169" t="s">
        <v>223</v>
      </c>
      <c r="B169" s="16">
        <v>296.40799408333328</v>
      </c>
      <c r="C169" s="15">
        <v>21.53166666666667</v>
      </c>
      <c r="D169" s="15">
        <v>2.5666666666666669</v>
      </c>
      <c r="E169" s="14">
        <v>846.9325</v>
      </c>
      <c r="F169" s="17">
        <f t="shared" si="6"/>
        <v>717294.65955624997</v>
      </c>
      <c r="G169" s="14">
        <f t="shared" si="7"/>
        <v>18235.868279166669</v>
      </c>
      <c r="H169" s="14">
        <f t="shared" si="8"/>
        <v>2173.7934166666669</v>
      </c>
    </row>
    <row r="170" spans="1:8" x14ac:dyDescent="0.3">
      <c r="A170" t="s">
        <v>224</v>
      </c>
      <c r="B170" s="16">
        <v>245.383048</v>
      </c>
      <c r="C170" s="15">
        <v>21.998333333333331</v>
      </c>
      <c r="D170" s="15">
        <v>2.0099999999999998</v>
      </c>
      <c r="E170" s="14">
        <v>703.10333333333335</v>
      </c>
      <c r="F170" s="17">
        <f t="shared" si="6"/>
        <v>494354.29734444449</v>
      </c>
      <c r="G170" s="14">
        <f t="shared" si="7"/>
        <v>15467.101494444443</v>
      </c>
      <c r="H170" s="14">
        <f t="shared" si="8"/>
        <v>1413.2376999999999</v>
      </c>
    </row>
    <row r="171" spans="1:8" x14ac:dyDescent="0.3">
      <c r="A171" t="s">
        <v>225</v>
      </c>
      <c r="B171" s="16">
        <v>269.36272741666659</v>
      </c>
      <c r="C171" s="15">
        <v>21.873333333333331</v>
      </c>
      <c r="D171" s="15">
        <v>2.9716666666666671</v>
      </c>
      <c r="E171" s="14">
        <v>747.04166666666663</v>
      </c>
      <c r="F171" s="17">
        <f t="shared" si="6"/>
        <v>558071.25173611101</v>
      </c>
      <c r="G171" s="14">
        <f t="shared" si="7"/>
        <v>16340.291388888887</v>
      </c>
      <c r="H171" s="14">
        <f t="shared" si="8"/>
        <v>2219.9588194444445</v>
      </c>
    </row>
    <row r="172" spans="1:8" x14ac:dyDescent="0.3">
      <c r="A172" t="s">
        <v>226</v>
      </c>
      <c r="B172" s="16">
        <v>298.18360991666668</v>
      </c>
      <c r="C172" s="15">
        <v>21.771666666666661</v>
      </c>
      <c r="D172" s="15">
        <v>2.4816666666666669</v>
      </c>
      <c r="E172" s="14">
        <v>842.39916666666659</v>
      </c>
      <c r="F172" s="17">
        <f t="shared" si="6"/>
        <v>709636.35600069433</v>
      </c>
      <c r="G172" s="14">
        <f t="shared" si="7"/>
        <v>18340.433856944437</v>
      </c>
      <c r="H172" s="14">
        <f t="shared" si="8"/>
        <v>2090.5539319444442</v>
      </c>
    </row>
    <row r="173" spans="1:8" x14ac:dyDescent="0.3">
      <c r="A173" t="s">
        <v>227</v>
      </c>
      <c r="B173" s="16">
        <v>287.57056633333337</v>
      </c>
      <c r="C173" s="15">
        <v>21.54666666666667</v>
      </c>
      <c r="D173" s="15">
        <v>3.1233333333333331</v>
      </c>
      <c r="E173" s="14">
        <v>809.36500000000001</v>
      </c>
      <c r="F173" s="17">
        <f t="shared" si="6"/>
        <v>655071.70322500006</v>
      </c>
      <c r="G173" s="14">
        <f t="shared" si="7"/>
        <v>17439.117866666671</v>
      </c>
      <c r="H173" s="14">
        <f t="shared" si="8"/>
        <v>2527.9166833333334</v>
      </c>
    </row>
    <row r="174" spans="1:8" x14ac:dyDescent="0.3">
      <c r="A174" t="s">
        <v>228</v>
      </c>
      <c r="B174" s="16">
        <v>301.74009625000002</v>
      </c>
      <c r="C174" s="15">
        <v>21.126666666666669</v>
      </c>
      <c r="D174" s="15">
        <v>2.4750000000000001</v>
      </c>
      <c r="E174" s="14">
        <v>857.69416666666666</v>
      </c>
      <c r="F174" s="17">
        <f t="shared" si="6"/>
        <v>735639.28353402775</v>
      </c>
      <c r="G174" s="14">
        <f t="shared" si="7"/>
        <v>18120.218761111111</v>
      </c>
      <c r="H174" s="14">
        <f t="shared" si="8"/>
        <v>2122.7930624999999</v>
      </c>
    </row>
    <row r="175" spans="1:8" x14ac:dyDescent="0.3">
      <c r="A175" t="s">
        <v>229</v>
      </c>
      <c r="B175" s="16">
        <v>280.84697975</v>
      </c>
      <c r="C175" s="15">
        <v>21.018333333333331</v>
      </c>
      <c r="D175" s="15">
        <v>2.666666666666667</v>
      </c>
      <c r="E175" s="14">
        <v>790.86833333333334</v>
      </c>
      <c r="F175" s="17">
        <f t="shared" si="6"/>
        <v>625472.72066944442</v>
      </c>
      <c r="G175" s="14">
        <f t="shared" si="7"/>
        <v>16622.734252777776</v>
      </c>
      <c r="H175" s="14">
        <f t="shared" si="8"/>
        <v>2108.9822222222224</v>
      </c>
    </row>
    <row r="176" spans="1:8" x14ac:dyDescent="0.3">
      <c r="A176" t="s">
        <v>230</v>
      </c>
      <c r="B176" s="16">
        <v>288.81037025000001</v>
      </c>
      <c r="C176" s="15">
        <v>21.066666666666659</v>
      </c>
      <c r="D176" s="15">
        <v>2.0483333333333329</v>
      </c>
      <c r="E176" s="14">
        <v>821.36333333333346</v>
      </c>
      <c r="F176" s="17">
        <f t="shared" si="6"/>
        <v>674637.72534444463</v>
      </c>
      <c r="G176" s="14">
        <f t="shared" si="7"/>
        <v>17303.387555555553</v>
      </c>
      <c r="H176" s="14">
        <f t="shared" si="8"/>
        <v>1682.4258944444443</v>
      </c>
    </row>
    <row r="177" spans="1:8" x14ac:dyDescent="0.3">
      <c r="A177" t="s">
        <v>231</v>
      </c>
      <c r="B177" s="16">
        <v>299.60217633333338</v>
      </c>
      <c r="C177" s="15">
        <v>21.048333333333339</v>
      </c>
      <c r="D177" s="15">
        <v>2.5066666666666668</v>
      </c>
      <c r="E177" s="14">
        <v>849.99666666666667</v>
      </c>
      <c r="F177" s="17">
        <f t="shared" si="6"/>
        <v>722494.3333444444</v>
      </c>
      <c r="G177" s="14">
        <f t="shared" si="7"/>
        <v>17891.013172222229</v>
      </c>
      <c r="H177" s="14">
        <f t="shared" si="8"/>
        <v>2130.6583111111113</v>
      </c>
    </row>
    <row r="178" spans="1:8" x14ac:dyDescent="0.3">
      <c r="A178" t="s">
        <v>232</v>
      </c>
      <c r="B178" s="16">
        <v>296.14244458333337</v>
      </c>
      <c r="C178" s="15">
        <v>21.195</v>
      </c>
      <c r="D178" s="15">
        <v>2.6733333333333329</v>
      </c>
      <c r="E178" s="14">
        <v>844.1491666666667</v>
      </c>
      <c r="F178" s="17">
        <f t="shared" si="6"/>
        <v>712587.81558402779</v>
      </c>
      <c r="G178" s="14">
        <f t="shared" si="7"/>
        <v>17891.741587500001</v>
      </c>
      <c r="H178" s="14">
        <f t="shared" si="8"/>
        <v>2256.6921055555554</v>
      </c>
    </row>
    <row r="179" spans="1:8" x14ac:dyDescent="0.3">
      <c r="A179" t="s">
        <v>233</v>
      </c>
      <c r="B179" s="16">
        <v>293.71753200000001</v>
      </c>
      <c r="C179" s="15">
        <v>21.38666666666667</v>
      </c>
      <c r="D179" s="15">
        <v>2.2850000000000001</v>
      </c>
      <c r="E179" s="14">
        <v>831.62333333333345</v>
      </c>
      <c r="F179" s="17">
        <f t="shared" si="6"/>
        <v>691597.36854444467</v>
      </c>
      <c r="G179" s="14">
        <f t="shared" si="7"/>
        <v>17785.651022222228</v>
      </c>
      <c r="H179" s="14">
        <f t="shared" si="8"/>
        <v>1900.259316666667</v>
      </c>
    </row>
    <row r="180" spans="1:8" x14ac:dyDescent="0.3">
      <c r="A180" t="s">
        <v>234</v>
      </c>
      <c r="B180" s="16">
        <v>289.29453208333331</v>
      </c>
      <c r="C180" s="15">
        <v>21.68333333333333</v>
      </c>
      <c r="D180" s="15">
        <v>2.21</v>
      </c>
      <c r="E180" s="14">
        <v>824.78</v>
      </c>
      <c r="F180" s="17">
        <f t="shared" si="6"/>
        <v>680262.04839999997</v>
      </c>
      <c r="G180" s="14">
        <f t="shared" si="7"/>
        <v>17883.979666666663</v>
      </c>
      <c r="H180" s="14">
        <f t="shared" si="8"/>
        <v>1822.7637999999999</v>
      </c>
    </row>
    <row r="181" spans="1:8" x14ac:dyDescent="0.3">
      <c r="A181" t="s">
        <v>235</v>
      </c>
      <c r="B181" s="16">
        <v>285.55457324999998</v>
      </c>
      <c r="C181" s="15">
        <v>21.556666666666668</v>
      </c>
      <c r="D181" s="15">
        <v>2.375</v>
      </c>
      <c r="E181" s="14">
        <v>815.62416666666661</v>
      </c>
      <c r="F181" s="17">
        <f t="shared" si="6"/>
        <v>665242.7812506943</v>
      </c>
      <c r="G181" s="14">
        <f t="shared" si="7"/>
        <v>17582.138286111112</v>
      </c>
      <c r="H181" s="14">
        <f t="shared" si="8"/>
        <v>1937.1073958333332</v>
      </c>
    </row>
    <row r="182" spans="1:8" x14ac:dyDescent="0.3">
      <c r="A182" t="s">
        <v>236</v>
      </c>
      <c r="B182" s="16">
        <v>281.94189808333329</v>
      </c>
      <c r="C182" s="15">
        <v>21.491666666666671</v>
      </c>
      <c r="D182" s="15">
        <v>3.1033333333333331</v>
      </c>
      <c r="E182" s="14">
        <v>805.57416666666666</v>
      </c>
      <c r="F182" s="17">
        <f t="shared" si="6"/>
        <v>648949.73800069443</v>
      </c>
      <c r="G182" s="14">
        <f t="shared" si="7"/>
        <v>17313.13146527778</v>
      </c>
      <c r="H182" s="14">
        <f t="shared" si="8"/>
        <v>2499.9651638888886</v>
      </c>
    </row>
    <row r="183" spans="1:8" x14ac:dyDescent="0.3">
      <c r="A183" t="s">
        <v>237</v>
      </c>
      <c r="B183" s="16">
        <v>278.12397791666672</v>
      </c>
      <c r="C183" s="15">
        <v>21.681666666666668</v>
      </c>
      <c r="D183" s="15">
        <v>2.7250000000000001</v>
      </c>
      <c r="E183" s="14">
        <v>797.5091666666666</v>
      </c>
      <c r="F183" s="17">
        <f t="shared" si="6"/>
        <v>636020.870917361</v>
      </c>
      <c r="G183" s="14">
        <f t="shared" si="7"/>
        <v>17291.32791527778</v>
      </c>
      <c r="H183" s="14">
        <f t="shared" si="8"/>
        <v>2173.2124791666665</v>
      </c>
    </row>
    <row r="184" spans="1:8" x14ac:dyDescent="0.3">
      <c r="A184" t="s">
        <v>238</v>
      </c>
      <c r="B184" s="16">
        <v>272.70924591666659</v>
      </c>
      <c r="C184" s="15">
        <v>21.431666666666668</v>
      </c>
      <c r="D184" s="15">
        <v>2.4533333333333331</v>
      </c>
      <c r="E184" s="14">
        <v>787.05833333333339</v>
      </c>
      <c r="F184" s="17">
        <f t="shared" si="6"/>
        <v>619460.82006944448</v>
      </c>
      <c r="G184" s="14">
        <f t="shared" si="7"/>
        <v>16867.971847222227</v>
      </c>
      <c r="H184" s="14">
        <f t="shared" si="8"/>
        <v>1930.9164444444446</v>
      </c>
    </row>
    <row r="185" spans="1:8" x14ac:dyDescent="0.3">
      <c r="A185" t="s">
        <v>239</v>
      </c>
      <c r="B185" s="16">
        <v>271.57605416666672</v>
      </c>
      <c r="C185" s="15">
        <v>21.29666666666667</v>
      </c>
      <c r="D185" s="15">
        <v>2.15</v>
      </c>
      <c r="E185" s="14">
        <v>777.08416666666665</v>
      </c>
      <c r="F185" s="17">
        <f t="shared" si="6"/>
        <v>603859.80208402779</v>
      </c>
      <c r="G185" s="14">
        <f t="shared" si="7"/>
        <v>16549.302469444447</v>
      </c>
      <c r="H185" s="14">
        <f t="shared" si="8"/>
        <v>1670.7309583333333</v>
      </c>
    </row>
    <row r="186" spans="1:8" x14ac:dyDescent="0.3">
      <c r="A186" t="s">
        <v>240</v>
      </c>
      <c r="B186" s="16">
        <v>266.29979500000002</v>
      </c>
      <c r="C186" s="15">
        <v>21.164999999999999</v>
      </c>
      <c r="D186" s="15">
        <v>2.61</v>
      </c>
      <c r="E186" s="14">
        <v>766.62833333333344</v>
      </c>
      <c r="F186" s="17">
        <f t="shared" si="6"/>
        <v>587719.0014694446</v>
      </c>
      <c r="G186" s="14">
        <f t="shared" si="7"/>
        <v>16225.688675000001</v>
      </c>
      <c r="H186" s="14">
        <f t="shared" si="8"/>
        <v>2000.8999500000002</v>
      </c>
    </row>
    <row r="187" spans="1:8" x14ac:dyDescent="0.3">
      <c r="A187" t="s">
        <v>241</v>
      </c>
      <c r="B187" s="16">
        <v>263.0941928333333</v>
      </c>
      <c r="C187" s="15">
        <v>20.76166666666667</v>
      </c>
      <c r="D187" s="15">
        <v>2.9683333333333328</v>
      </c>
      <c r="E187" s="14">
        <v>757.42916666666656</v>
      </c>
      <c r="F187" s="17">
        <f t="shared" si="6"/>
        <v>573698.94251736091</v>
      </c>
      <c r="G187" s="14">
        <f t="shared" si="7"/>
        <v>15725.491881944445</v>
      </c>
      <c r="H187" s="14">
        <f t="shared" si="8"/>
        <v>2248.3022430555548</v>
      </c>
    </row>
    <row r="188" spans="1:8" x14ac:dyDescent="0.3">
      <c r="A188" t="s">
        <v>242</v>
      </c>
      <c r="B188" s="16">
        <v>260.13664875000001</v>
      </c>
      <c r="C188" s="15">
        <v>20.431666666666661</v>
      </c>
      <c r="D188" s="15">
        <v>2.5350000000000001</v>
      </c>
      <c r="E188" s="14">
        <v>746.87916666666661</v>
      </c>
      <c r="F188" s="17">
        <f t="shared" si="6"/>
        <v>557828.48960069439</v>
      </c>
      <c r="G188" s="14">
        <f t="shared" si="7"/>
        <v>15259.986173611105</v>
      </c>
      <c r="H188" s="14">
        <f t="shared" si="8"/>
        <v>1893.3386874999999</v>
      </c>
    </row>
    <row r="189" spans="1:8" x14ac:dyDescent="0.3">
      <c r="A189" t="s">
        <v>243</v>
      </c>
      <c r="B189" s="16">
        <v>254.33512875</v>
      </c>
      <c r="C189" s="15">
        <v>20.63</v>
      </c>
      <c r="D189" s="15">
        <v>2.16</v>
      </c>
      <c r="E189" s="14">
        <v>736.72500000000002</v>
      </c>
      <c r="F189" s="17">
        <f t="shared" si="6"/>
        <v>542763.72562500008</v>
      </c>
      <c r="G189" s="14">
        <f t="shared" si="7"/>
        <v>15198.63675</v>
      </c>
      <c r="H189" s="14">
        <f t="shared" si="8"/>
        <v>1591.3260000000002</v>
      </c>
    </row>
    <row r="190" spans="1:8" x14ac:dyDescent="0.3">
      <c r="A190" t="s">
        <v>244</v>
      </c>
      <c r="B190" s="16">
        <v>249.74489124999999</v>
      </c>
      <c r="C190" s="15">
        <v>20.824999999999999</v>
      </c>
      <c r="D190" s="15">
        <v>2.2616666666666658</v>
      </c>
      <c r="E190" s="14">
        <v>724.83500000000004</v>
      </c>
      <c r="F190" s="17">
        <f t="shared" si="6"/>
        <v>525385.77722500009</v>
      </c>
      <c r="G190" s="14">
        <f t="shared" si="7"/>
        <v>15094.688875</v>
      </c>
      <c r="H190" s="14">
        <f t="shared" si="8"/>
        <v>1639.3351583333329</v>
      </c>
    </row>
    <row r="191" spans="1:8" x14ac:dyDescent="0.3">
      <c r="A191" t="s">
        <v>245</v>
      </c>
      <c r="B191" s="16">
        <v>244.7622476666667</v>
      </c>
      <c r="C191" s="15">
        <v>20.568333333333332</v>
      </c>
      <c r="D191" s="15">
        <v>2.4049999999999998</v>
      </c>
      <c r="E191" s="14">
        <v>713.90750000000003</v>
      </c>
      <c r="F191" s="17">
        <f t="shared" si="6"/>
        <v>509663.91855625005</v>
      </c>
      <c r="G191" s="14">
        <f t="shared" si="7"/>
        <v>14683.887429166665</v>
      </c>
      <c r="H191" s="14">
        <f t="shared" si="8"/>
        <v>1716.9475375</v>
      </c>
    </row>
    <row r="192" spans="1:8" x14ac:dyDescent="0.3">
      <c r="A192" t="s">
        <v>246</v>
      </c>
      <c r="B192" s="16">
        <v>240.10634949999999</v>
      </c>
      <c r="C192" s="15">
        <v>20.991666666666671</v>
      </c>
      <c r="D192" s="15">
        <v>2.0383333333333331</v>
      </c>
      <c r="E192" s="14">
        <v>701.59666666666658</v>
      </c>
      <c r="F192" s="17">
        <f t="shared" si="6"/>
        <v>492237.88267777767</v>
      </c>
      <c r="G192" s="14">
        <f t="shared" si="7"/>
        <v>14727.683361111112</v>
      </c>
      <c r="H192" s="14">
        <f t="shared" si="8"/>
        <v>1430.0878722222219</v>
      </c>
    </row>
    <row r="193" spans="1:8" x14ac:dyDescent="0.3">
      <c r="A193" t="s">
        <v>247</v>
      </c>
      <c r="B193" s="16">
        <v>235.23034991666671</v>
      </c>
      <c r="C193" s="15">
        <v>20.655000000000001</v>
      </c>
      <c r="D193" s="15">
        <v>2.0499999999999998</v>
      </c>
      <c r="E193" s="14">
        <v>689.60750000000007</v>
      </c>
      <c r="F193" s="17">
        <f t="shared" si="6"/>
        <v>475558.50405625009</v>
      </c>
      <c r="G193" s="14">
        <f t="shared" si="7"/>
        <v>14243.842912500002</v>
      </c>
      <c r="H193" s="14">
        <f t="shared" si="8"/>
        <v>1413.695375</v>
      </c>
    </row>
    <row r="194" spans="1:8" x14ac:dyDescent="0.3">
      <c r="A194" t="s">
        <v>248</v>
      </c>
      <c r="B194" s="16">
        <v>230.22193525</v>
      </c>
      <c r="C194" s="15">
        <v>20.87833333333333</v>
      </c>
      <c r="D194" s="15">
        <v>2.331666666666667</v>
      </c>
      <c r="E194" s="14">
        <v>677.69500000000005</v>
      </c>
      <c r="F194" s="17">
        <f t="shared" ref="F194:F257" si="9">$E194*$E194</f>
        <v>459270.51302500005</v>
      </c>
      <c r="G194" s="14">
        <f t="shared" ref="G194:G257" si="10">$E194*$C194</f>
        <v>14149.142108333332</v>
      </c>
      <c r="H194" s="14">
        <f t="shared" ref="H194:H257" si="11">$E194*$D194</f>
        <v>1580.1588416666671</v>
      </c>
    </row>
    <row r="195" spans="1:8" x14ac:dyDescent="0.3">
      <c r="A195" t="s">
        <v>249</v>
      </c>
      <c r="B195" s="16">
        <v>225.51127675000001</v>
      </c>
      <c r="C195" s="15">
        <v>20.655000000000001</v>
      </c>
      <c r="D195" s="15">
        <v>1.8766666666666669</v>
      </c>
      <c r="E195" s="14">
        <v>663.37916666666672</v>
      </c>
      <c r="F195" s="17">
        <f t="shared" si="9"/>
        <v>440071.9187673612</v>
      </c>
      <c r="G195" s="14">
        <f t="shared" si="10"/>
        <v>13702.096687500001</v>
      </c>
      <c r="H195" s="14">
        <f t="shared" si="11"/>
        <v>1244.9415694444447</v>
      </c>
    </row>
    <row r="196" spans="1:8" x14ac:dyDescent="0.3">
      <c r="A196" t="s">
        <v>250</v>
      </c>
      <c r="B196" s="16">
        <v>269.25933308333327</v>
      </c>
      <c r="C196" s="15">
        <v>21.166666666666671</v>
      </c>
      <c r="D196" s="15">
        <v>2.461666666666666</v>
      </c>
      <c r="E196" s="14">
        <v>746.08166666666682</v>
      </c>
      <c r="F196" s="17">
        <f t="shared" si="9"/>
        <v>556637.85333611129</v>
      </c>
      <c r="G196" s="14">
        <f t="shared" si="10"/>
        <v>15792.061944444451</v>
      </c>
      <c r="H196" s="14">
        <f t="shared" si="11"/>
        <v>1836.6043694444443</v>
      </c>
    </row>
    <row r="197" spans="1:8" x14ac:dyDescent="0.3">
      <c r="A197" t="s">
        <v>251</v>
      </c>
      <c r="B197" s="16">
        <v>273.89123499999999</v>
      </c>
      <c r="C197" s="15">
        <v>21.16</v>
      </c>
      <c r="D197" s="15">
        <v>2.1949999999999998</v>
      </c>
      <c r="E197" s="14">
        <v>756.63583333333338</v>
      </c>
      <c r="F197" s="17">
        <f t="shared" si="9"/>
        <v>572497.78428402788</v>
      </c>
      <c r="G197" s="14">
        <f t="shared" si="10"/>
        <v>16010.414233333335</v>
      </c>
      <c r="H197" s="14">
        <f t="shared" si="11"/>
        <v>1660.8156541666667</v>
      </c>
    </row>
    <row r="198" spans="1:8" x14ac:dyDescent="0.3">
      <c r="A198" t="s">
        <v>252</v>
      </c>
      <c r="B198" s="16">
        <v>275.30800825</v>
      </c>
      <c r="C198" s="15">
        <v>21.14</v>
      </c>
      <c r="D198" s="15">
        <v>2.335</v>
      </c>
      <c r="E198" s="14">
        <v>766.36166666666668</v>
      </c>
      <c r="F198" s="17">
        <f t="shared" si="9"/>
        <v>587310.20413611108</v>
      </c>
      <c r="G198" s="14">
        <f t="shared" si="10"/>
        <v>16200.885633333333</v>
      </c>
      <c r="H198" s="14">
        <f t="shared" si="11"/>
        <v>1789.4544916666666</v>
      </c>
    </row>
    <row r="199" spans="1:8" x14ac:dyDescent="0.3">
      <c r="A199" t="s">
        <v>253</v>
      </c>
      <c r="B199" s="16">
        <v>279.15608200000003</v>
      </c>
      <c r="C199" s="15">
        <v>21.013333333333328</v>
      </c>
      <c r="D199" s="15">
        <v>2.2949999999999999</v>
      </c>
      <c r="E199" s="14">
        <v>775.6541666666667</v>
      </c>
      <c r="F199" s="17">
        <f t="shared" si="9"/>
        <v>601639.38626736111</v>
      </c>
      <c r="G199" s="14">
        <f t="shared" si="10"/>
        <v>16299.079555555552</v>
      </c>
      <c r="H199" s="14">
        <f t="shared" si="11"/>
        <v>1780.1263125</v>
      </c>
    </row>
    <row r="200" spans="1:8" x14ac:dyDescent="0.3">
      <c r="A200" t="s">
        <v>254</v>
      </c>
      <c r="B200" s="16">
        <v>282.23736141666672</v>
      </c>
      <c r="C200" s="15">
        <v>21.206666666666671</v>
      </c>
      <c r="D200" s="15">
        <v>1.3566666666666669</v>
      </c>
      <c r="E200" s="14">
        <v>783.65666666666664</v>
      </c>
      <c r="F200" s="17">
        <f t="shared" si="9"/>
        <v>614117.7712111111</v>
      </c>
      <c r="G200" s="14">
        <f t="shared" si="10"/>
        <v>16618.745711111114</v>
      </c>
      <c r="H200" s="14">
        <f t="shared" si="11"/>
        <v>1063.1608777777778</v>
      </c>
    </row>
    <row r="201" spans="1:8" x14ac:dyDescent="0.3">
      <c r="A201" t="s">
        <v>255</v>
      </c>
      <c r="B201" s="16">
        <v>284.15354283333329</v>
      </c>
      <c r="C201" s="15">
        <v>21.606666666666669</v>
      </c>
      <c r="D201" s="15">
        <v>1.47</v>
      </c>
      <c r="E201" s="14">
        <v>792.11250000000007</v>
      </c>
      <c r="F201" s="17">
        <f t="shared" si="9"/>
        <v>627442.21265625011</v>
      </c>
      <c r="G201" s="14">
        <f t="shared" si="10"/>
        <v>17114.910750000003</v>
      </c>
      <c r="H201" s="14">
        <f t="shared" si="11"/>
        <v>1164.405375</v>
      </c>
    </row>
    <row r="202" spans="1:8" x14ac:dyDescent="0.3">
      <c r="A202" t="s">
        <v>256</v>
      </c>
      <c r="B202" s="16">
        <v>288.12541116666671</v>
      </c>
      <c r="C202" s="15">
        <v>21.693333333333332</v>
      </c>
      <c r="D202" s="15">
        <v>1.78</v>
      </c>
      <c r="E202" s="14">
        <v>799.35166666666657</v>
      </c>
      <c r="F202" s="17">
        <f t="shared" si="9"/>
        <v>638963.08700277761</v>
      </c>
      <c r="G202" s="14">
        <f t="shared" si="10"/>
        <v>17340.602155555553</v>
      </c>
      <c r="H202" s="14">
        <f t="shared" si="11"/>
        <v>1422.8459666666665</v>
      </c>
    </row>
    <row r="203" spans="1:8" x14ac:dyDescent="0.3">
      <c r="A203" t="s">
        <v>257</v>
      </c>
      <c r="B203" s="16">
        <v>290.26101666666659</v>
      </c>
      <c r="C203" s="15">
        <v>21.6</v>
      </c>
      <c r="D203" s="15">
        <v>1.6133333333333331</v>
      </c>
      <c r="E203" s="14">
        <v>806.05583333333334</v>
      </c>
      <c r="F203" s="17">
        <f t="shared" si="9"/>
        <v>649726.0064506944</v>
      </c>
      <c r="G203" s="14">
        <f t="shared" si="10"/>
        <v>17410.806</v>
      </c>
      <c r="H203" s="14">
        <f t="shared" si="11"/>
        <v>1300.4367444444442</v>
      </c>
    </row>
    <row r="204" spans="1:8" x14ac:dyDescent="0.3">
      <c r="A204" t="s">
        <v>258</v>
      </c>
      <c r="B204" s="16">
        <v>290.70111500000002</v>
      </c>
      <c r="C204" s="15">
        <v>22.02666666666666</v>
      </c>
      <c r="D204" s="15">
        <v>1.333333333333333</v>
      </c>
      <c r="E204" s="14">
        <v>812.71333333333337</v>
      </c>
      <c r="F204" s="17">
        <f t="shared" si="9"/>
        <v>660502.96217777778</v>
      </c>
      <c r="G204" s="14">
        <f t="shared" si="10"/>
        <v>17901.365688888884</v>
      </c>
      <c r="H204" s="14">
        <f t="shared" si="11"/>
        <v>1083.6177777777775</v>
      </c>
    </row>
    <row r="205" spans="1:8" x14ac:dyDescent="0.3">
      <c r="A205" t="s">
        <v>259</v>
      </c>
      <c r="B205" s="16">
        <v>293.24901383333332</v>
      </c>
      <c r="C205" s="15">
        <v>22.126666666666669</v>
      </c>
      <c r="D205" s="15">
        <v>1.5049999999999999</v>
      </c>
      <c r="E205" s="14">
        <v>819.48416666666662</v>
      </c>
      <c r="F205" s="17">
        <f t="shared" si="9"/>
        <v>671554.29941736104</v>
      </c>
      <c r="G205" s="14">
        <f t="shared" si="10"/>
        <v>18132.452994444444</v>
      </c>
      <c r="H205" s="14">
        <f t="shared" si="11"/>
        <v>1233.3236708333332</v>
      </c>
    </row>
    <row r="206" spans="1:8" x14ac:dyDescent="0.3">
      <c r="A206" t="s">
        <v>260</v>
      </c>
      <c r="B206" s="16">
        <v>296.13700341666669</v>
      </c>
      <c r="C206" s="15">
        <v>22.066666666666659</v>
      </c>
      <c r="D206" s="15">
        <v>2</v>
      </c>
      <c r="E206" s="14">
        <v>825.24916666666661</v>
      </c>
      <c r="F206" s="17">
        <f t="shared" si="9"/>
        <v>681036.18708402768</v>
      </c>
      <c r="G206" s="14">
        <f t="shared" si="10"/>
        <v>18210.49827777777</v>
      </c>
      <c r="H206" s="14">
        <f t="shared" si="11"/>
        <v>1650.4983333333332</v>
      </c>
    </row>
    <row r="207" spans="1:8" x14ac:dyDescent="0.3">
      <c r="A207" t="s">
        <v>261</v>
      </c>
      <c r="B207" s="16">
        <v>298.2047690833333</v>
      </c>
      <c r="C207" s="15">
        <v>21.826666666666661</v>
      </c>
      <c r="D207" s="15">
        <v>2.4633333333333329</v>
      </c>
      <c r="E207" s="14">
        <v>832.17250000000001</v>
      </c>
      <c r="F207" s="17">
        <f t="shared" si="9"/>
        <v>692511.06975625001</v>
      </c>
      <c r="G207" s="14">
        <f t="shared" si="10"/>
        <v>18163.551766666664</v>
      </c>
      <c r="H207" s="14">
        <f t="shared" si="11"/>
        <v>2049.9182583333331</v>
      </c>
    </row>
    <row r="208" spans="1:8" x14ac:dyDescent="0.3">
      <c r="A208" t="s">
        <v>262</v>
      </c>
      <c r="B208" s="16">
        <v>299.83140800000001</v>
      </c>
      <c r="C208" s="15">
        <v>22.133333333333329</v>
      </c>
      <c r="D208" s="15">
        <v>1.6433333333333331</v>
      </c>
      <c r="E208" s="14">
        <v>838.00583333333316</v>
      </c>
      <c r="F208" s="17">
        <f t="shared" si="9"/>
        <v>702253.77670069411</v>
      </c>
      <c r="G208" s="14">
        <f t="shared" si="10"/>
        <v>18547.862444444436</v>
      </c>
      <c r="H208" s="14">
        <f t="shared" si="11"/>
        <v>1377.1229194444441</v>
      </c>
    </row>
    <row r="209" spans="1:8" x14ac:dyDescent="0.3">
      <c r="A209" t="s">
        <v>263</v>
      </c>
      <c r="B209" s="16">
        <v>300.98451699999998</v>
      </c>
      <c r="C209" s="15">
        <v>22.293333333333329</v>
      </c>
      <c r="D209" s="15">
        <v>2.246666666666667</v>
      </c>
      <c r="E209" s="14">
        <v>843.83499999999992</v>
      </c>
      <c r="F209" s="17">
        <f t="shared" si="9"/>
        <v>712057.50722499983</v>
      </c>
      <c r="G209" s="14">
        <f t="shared" si="10"/>
        <v>18811.894933333329</v>
      </c>
      <c r="H209" s="14">
        <f t="shared" si="11"/>
        <v>1895.8159666666668</v>
      </c>
    </row>
    <row r="210" spans="1:8" x14ac:dyDescent="0.3">
      <c r="A210" t="s">
        <v>264</v>
      </c>
      <c r="B210" s="16">
        <v>303.6271496666667</v>
      </c>
      <c r="C210" s="15">
        <v>21.86</v>
      </c>
      <c r="D210" s="15">
        <v>2.3250000000000002</v>
      </c>
      <c r="E210" s="14">
        <v>848.38166666666677</v>
      </c>
      <c r="F210" s="17">
        <f t="shared" si="9"/>
        <v>719751.45233611134</v>
      </c>
      <c r="G210" s="14">
        <f t="shared" si="10"/>
        <v>18545.623233333336</v>
      </c>
      <c r="H210" s="14">
        <f t="shared" si="11"/>
        <v>1972.4873750000004</v>
      </c>
    </row>
    <row r="211" spans="1:8" x14ac:dyDescent="0.3">
      <c r="A211" t="s">
        <v>265</v>
      </c>
      <c r="B211" s="16">
        <v>302.78223183333341</v>
      </c>
      <c r="C211" s="15">
        <v>22.033333333333331</v>
      </c>
      <c r="D211" s="15">
        <v>2.0133333333333332</v>
      </c>
      <c r="E211" s="14">
        <v>852.47166666666681</v>
      </c>
      <c r="F211" s="17">
        <f t="shared" si="9"/>
        <v>726707.94246944471</v>
      </c>
      <c r="G211" s="14">
        <f t="shared" si="10"/>
        <v>18782.792388888891</v>
      </c>
      <c r="H211" s="14">
        <f t="shared" si="11"/>
        <v>1716.3096222222223</v>
      </c>
    </row>
    <row r="212" spans="1:8" x14ac:dyDescent="0.3">
      <c r="A212" t="s">
        <v>266</v>
      </c>
      <c r="B212" s="16">
        <v>303.45151258333328</v>
      </c>
      <c r="C212" s="15">
        <v>21.846666666666671</v>
      </c>
      <c r="D212" s="15">
        <v>2.331666666666667</v>
      </c>
      <c r="E212" s="14">
        <v>855.68583333333333</v>
      </c>
      <c r="F212" s="17">
        <f t="shared" si="9"/>
        <v>732198.24536736112</v>
      </c>
      <c r="G212" s="14">
        <f t="shared" si="10"/>
        <v>18693.883172222228</v>
      </c>
      <c r="H212" s="14">
        <f t="shared" si="11"/>
        <v>1995.1741347222226</v>
      </c>
    </row>
    <row r="213" spans="1:8" x14ac:dyDescent="0.3">
      <c r="A213" t="s">
        <v>267</v>
      </c>
      <c r="B213" s="16">
        <v>305.39042475000002</v>
      </c>
      <c r="C213" s="15">
        <v>21.986666666666672</v>
      </c>
      <c r="D213" s="15">
        <v>2.5449999999999999</v>
      </c>
      <c r="E213" s="14">
        <v>859.43416666666667</v>
      </c>
      <c r="F213" s="17">
        <f t="shared" si="9"/>
        <v>738627.08683402778</v>
      </c>
      <c r="G213" s="14">
        <f t="shared" si="10"/>
        <v>18896.092544444447</v>
      </c>
      <c r="H213" s="14">
        <f t="shared" si="11"/>
        <v>2187.2599541666668</v>
      </c>
    </row>
    <row r="214" spans="1:8" x14ac:dyDescent="0.3">
      <c r="A214" t="s">
        <v>268</v>
      </c>
      <c r="B214" s="16">
        <v>306.48319991666659</v>
      </c>
      <c r="C214" s="15">
        <v>21.706666666666671</v>
      </c>
      <c r="D214" s="15">
        <v>2.31</v>
      </c>
      <c r="E214" s="14">
        <v>861.28083333333336</v>
      </c>
      <c r="F214" s="17">
        <f t="shared" si="9"/>
        <v>741804.67386736115</v>
      </c>
      <c r="G214" s="14">
        <f t="shared" si="10"/>
        <v>18695.535955555559</v>
      </c>
      <c r="H214" s="14">
        <f t="shared" si="11"/>
        <v>1989.5587250000001</v>
      </c>
    </row>
    <row r="215" spans="1:8" x14ac:dyDescent="0.3">
      <c r="A215" t="s">
        <v>269</v>
      </c>
      <c r="B215" s="16">
        <v>307.42451708333328</v>
      </c>
      <c r="C215" s="15">
        <v>21.78833333333333</v>
      </c>
      <c r="D215" s="15">
        <v>2.105</v>
      </c>
      <c r="E215" s="14">
        <v>863.0241666666667</v>
      </c>
      <c r="F215" s="17">
        <f t="shared" si="9"/>
        <v>744810.71225069452</v>
      </c>
      <c r="G215" s="14">
        <f t="shared" si="10"/>
        <v>18803.858218055553</v>
      </c>
      <c r="H215" s="14">
        <f t="shared" si="11"/>
        <v>1816.6658708333334</v>
      </c>
    </row>
    <row r="216" spans="1:8" x14ac:dyDescent="0.3">
      <c r="A216" t="s">
        <v>270</v>
      </c>
      <c r="B216" s="16">
        <v>307.38411466666668</v>
      </c>
      <c r="C216" s="15">
        <v>21.811666666666671</v>
      </c>
      <c r="D216" s="15">
        <v>2.1933333333333329</v>
      </c>
      <c r="E216" s="14">
        <v>863.79250000000002</v>
      </c>
      <c r="F216" s="17">
        <f t="shared" si="9"/>
        <v>746137.48305625003</v>
      </c>
      <c r="G216" s="14">
        <f t="shared" si="10"/>
        <v>18840.754079166672</v>
      </c>
      <c r="H216" s="14">
        <f t="shared" si="11"/>
        <v>1894.584883333333</v>
      </c>
    </row>
    <row r="217" spans="1:8" x14ac:dyDescent="0.3">
      <c r="A217" t="s">
        <v>271</v>
      </c>
      <c r="B217" s="16">
        <v>306.76390133333342</v>
      </c>
      <c r="C217" s="15">
        <v>21.67166666666667</v>
      </c>
      <c r="D217" s="15">
        <v>2.0583333333333331</v>
      </c>
      <c r="E217" s="14">
        <v>864.18499999999995</v>
      </c>
      <c r="F217" s="17">
        <f t="shared" si="9"/>
        <v>746815.71422499989</v>
      </c>
      <c r="G217" s="14">
        <f t="shared" si="10"/>
        <v>18728.329258333335</v>
      </c>
      <c r="H217" s="14">
        <f t="shared" si="11"/>
        <v>1778.7807916666663</v>
      </c>
    </row>
    <row r="218" spans="1:8" x14ac:dyDescent="0.3">
      <c r="A218" t="s">
        <v>272</v>
      </c>
      <c r="B218" s="16">
        <v>307.49189533333328</v>
      </c>
      <c r="C218" s="15">
        <v>21.725000000000001</v>
      </c>
      <c r="D218" s="15">
        <v>2.8533333333333331</v>
      </c>
      <c r="E218" s="14">
        <v>863.60750000000007</v>
      </c>
      <c r="F218" s="17">
        <f t="shared" si="9"/>
        <v>745817.91405625013</v>
      </c>
      <c r="G218" s="14">
        <f t="shared" si="10"/>
        <v>18761.872937500004</v>
      </c>
      <c r="H218" s="14">
        <f t="shared" si="11"/>
        <v>2464.1600666666668</v>
      </c>
    </row>
    <row r="219" spans="1:8" x14ac:dyDescent="0.3">
      <c r="A219" t="s">
        <v>273</v>
      </c>
      <c r="B219" s="16">
        <v>306.14250108333329</v>
      </c>
      <c r="C219" s="15">
        <v>21.4</v>
      </c>
      <c r="D219" s="15">
        <v>2.3583333333333329</v>
      </c>
      <c r="E219" s="14">
        <v>861.49333333333345</v>
      </c>
      <c r="F219" s="17">
        <f t="shared" si="9"/>
        <v>742170.763377778</v>
      </c>
      <c r="G219" s="14">
        <f t="shared" si="10"/>
        <v>18435.957333333336</v>
      </c>
      <c r="H219" s="14">
        <f t="shared" si="11"/>
        <v>2031.6884444444445</v>
      </c>
    </row>
    <row r="220" spans="1:8" x14ac:dyDescent="0.3">
      <c r="A220" t="s">
        <v>274</v>
      </c>
      <c r="B220" s="16">
        <v>304.12591341666672</v>
      </c>
      <c r="C220" s="15">
        <v>21.571666666666669</v>
      </c>
      <c r="D220" s="15">
        <v>2.6133333333333342</v>
      </c>
      <c r="E220" s="14">
        <v>858.3658333333334</v>
      </c>
      <c r="F220" s="17">
        <f t="shared" si="9"/>
        <v>736791.90383402794</v>
      </c>
      <c r="G220" s="14">
        <f t="shared" si="10"/>
        <v>18516.381634722227</v>
      </c>
      <c r="H220" s="14">
        <f t="shared" si="11"/>
        <v>2243.1960444444453</v>
      </c>
    </row>
    <row r="221" spans="1:8" x14ac:dyDescent="0.3">
      <c r="A221" t="s">
        <v>275</v>
      </c>
      <c r="B221" s="16">
        <v>302.89588400000002</v>
      </c>
      <c r="C221" s="15">
        <v>21.556666666666668</v>
      </c>
      <c r="D221" s="15">
        <v>2.4350000000000001</v>
      </c>
      <c r="E221" s="14">
        <v>855.14416666666671</v>
      </c>
      <c r="F221" s="17">
        <f t="shared" si="9"/>
        <v>731271.5457840279</v>
      </c>
      <c r="G221" s="14">
        <f t="shared" si="10"/>
        <v>18434.057752777779</v>
      </c>
      <c r="H221" s="14">
        <f t="shared" si="11"/>
        <v>2082.2760458333337</v>
      </c>
    </row>
    <row r="222" spans="1:8" x14ac:dyDescent="0.3">
      <c r="A222" t="s">
        <v>276</v>
      </c>
      <c r="B222" s="16">
        <v>302.53002058333328</v>
      </c>
      <c r="C222" s="15">
        <v>21.3</v>
      </c>
      <c r="D222" s="15">
        <v>1.743333333333333</v>
      </c>
      <c r="E222" s="14">
        <v>851.13833333333321</v>
      </c>
      <c r="F222" s="17">
        <f t="shared" si="9"/>
        <v>724436.46246944426</v>
      </c>
      <c r="G222" s="14">
        <f t="shared" si="10"/>
        <v>18129.246499999997</v>
      </c>
      <c r="H222" s="14">
        <f t="shared" si="11"/>
        <v>1483.8178277777772</v>
      </c>
    </row>
    <row r="223" spans="1:8" x14ac:dyDescent="0.3">
      <c r="A223" t="s">
        <v>277</v>
      </c>
      <c r="B223" s="16">
        <v>300.01086608333333</v>
      </c>
      <c r="C223" s="15">
        <v>21.875</v>
      </c>
      <c r="D223" s="15">
        <v>1.908333333333333</v>
      </c>
      <c r="E223" s="14">
        <v>850.54583333333335</v>
      </c>
      <c r="F223" s="17">
        <f t="shared" si="9"/>
        <v>723428.21460069448</v>
      </c>
      <c r="G223" s="14">
        <f t="shared" si="10"/>
        <v>18605.690104166668</v>
      </c>
      <c r="H223" s="14">
        <f t="shared" si="11"/>
        <v>1623.1249652777776</v>
      </c>
    </row>
    <row r="224" spans="1:8" x14ac:dyDescent="0.3">
      <c r="A224" t="s">
        <v>278</v>
      </c>
      <c r="B224" s="16">
        <v>299.24767183333341</v>
      </c>
      <c r="C224" s="15">
        <v>21.914999999999999</v>
      </c>
      <c r="D224" s="15">
        <v>2.081666666666667</v>
      </c>
      <c r="E224" s="14">
        <v>844.50083333333339</v>
      </c>
      <c r="F224" s="17">
        <f t="shared" si="9"/>
        <v>713181.65750069451</v>
      </c>
      <c r="G224" s="14">
        <f t="shared" si="10"/>
        <v>18507.2357625</v>
      </c>
      <c r="H224" s="14">
        <f t="shared" si="11"/>
        <v>1757.9692347222226</v>
      </c>
    </row>
    <row r="225" spans="1:8" x14ac:dyDescent="0.3">
      <c r="A225" t="s">
        <v>279</v>
      </c>
      <c r="B225" s="16">
        <v>295.78704766666669</v>
      </c>
      <c r="C225" s="15">
        <v>22.431666666666668</v>
      </c>
      <c r="D225" s="15">
        <v>1.833333333333333</v>
      </c>
      <c r="E225" s="14">
        <v>839.6966666666666</v>
      </c>
      <c r="F225" s="17">
        <f t="shared" si="9"/>
        <v>705090.492011111</v>
      </c>
      <c r="G225" s="14">
        <f t="shared" si="10"/>
        <v>18835.795727777779</v>
      </c>
      <c r="H225" s="14">
        <f t="shared" si="11"/>
        <v>1539.4438888888885</v>
      </c>
    </row>
    <row r="226" spans="1:8" x14ac:dyDescent="0.3">
      <c r="A226" t="s">
        <v>280</v>
      </c>
      <c r="B226" s="16">
        <v>294.92928658333329</v>
      </c>
      <c r="C226" s="15">
        <v>22.18</v>
      </c>
      <c r="D226" s="15">
        <v>2.25</v>
      </c>
      <c r="E226" s="14">
        <v>836.24166666666656</v>
      </c>
      <c r="F226" s="17">
        <f t="shared" si="9"/>
        <v>699300.1250694443</v>
      </c>
      <c r="G226" s="14">
        <f t="shared" si="10"/>
        <v>18547.840166666665</v>
      </c>
      <c r="H226" s="14">
        <f t="shared" si="11"/>
        <v>1881.5437499999998</v>
      </c>
    </row>
    <row r="227" spans="1:8" x14ac:dyDescent="0.3">
      <c r="A227" t="s">
        <v>281</v>
      </c>
      <c r="B227" s="16">
        <v>293.85647599999999</v>
      </c>
      <c r="C227" s="15">
        <v>22.57833333333333</v>
      </c>
      <c r="D227" s="15">
        <v>2.1949999999999998</v>
      </c>
      <c r="E227" s="14">
        <v>830.74750000000006</v>
      </c>
      <c r="F227" s="17">
        <f t="shared" si="9"/>
        <v>690141.40875625005</v>
      </c>
      <c r="G227" s="14">
        <f t="shared" si="10"/>
        <v>18756.893970833331</v>
      </c>
      <c r="H227" s="14">
        <f t="shared" si="11"/>
        <v>1823.4907625000001</v>
      </c>
    </row>
    <row r="228" spans="1:8" x14ac:dyDescent="0.3">
      <c r="A228" t="s">
        <v>282</v>
      </c>
      <c r="B228" s="16">
        <v>291.59676000000002</v>
      </c>
      <c r="C228" s="15">
        <v>22.596666666666671</v>
      </c>
      <c r="D228" s="15">
        <v>2.2866666666666662</v>
      </c>
      <c r="E228" s="14">
        <v>824.13249999999994</v>
      </c>
      <c r="F228" s="17">
        <f t="shared" si="9"/>
        <v>679194.37755624985</v>
      </c>
      <c r="G228" s="14">
        <f t="shared" si="10"/>
        <v>18622.647391666669</v>
      </c>
      <c r="H228" s="14">
        <f t="shared" si="11"/>
        <v>1884.5163166666662</v>
      </c>
    </row>
    <row r="229" spans="1:8" x14ac:dyDescent="0.3">
      <c r="A229" t="s">
        <v>283</v>
      </c>
      <c r="B229" s="16">
        <v>288.46933216666667</v>
      </c>
      <c r="C229" s="15">
        <v>22.695</v>
      </c>
      <c r="D229" s="15">
        <v>1.9233333333333329</v>
      </c>
      <c r="E229" s="14">
        <v>818.60249999999996</v>
      </c>
      <c r="F229" s="17">
        <f t="shared" si="9"/>
        <v>670110.05300624995</v>
      </c>
      <c r="G229" s="14">
        <f t="shared" si="10"/>
        <v>18578.1837375</v>
      </c>
      <c r="H229" s="14">
        <f t="shared" si="11"/>
        <v>1574.4454749999995</v>
      </c>
    </row>
    <row r="230" spans="1:8" x14ac:dyDescent="0.3">
      <c r="A230" t="s">
        <v>284</v>
      </c>
      <c r="B230" s="16">
        <v>284.80559716666659</v>
      </c>
      <c r="C230" s="15">
        <v>22.986666666666672</v>
      </c>
      <c r="D230" s="15">
        <v>1.7333333333333329</v>
      </c>
      <c r="E230" s="14">
        <v>812.27916666666681</v>
      </c>
      <c r="F230" s="17">
        <f t="shared" si="9"/>
        <v>659797.4446006947</v>
      </c>
      <c r="G230" s="14">
        <f t="shared" si="10"/>
        <v>18671.590444444453</v>
      </c>
      <c r="H230" s="14">
        <f t="shared" si="11"/>
        <v>1407.9505555555554</v>
      </c>
    </row>
    <row r="231" spans="1:8" x14ac:dyDescent="0.3">
      <c r="A231" t="s">
        <v>285</v>
      </c>
      <c r="B231" s="16">
        <v>282.09290541666672</v>
      </c>
      <c r="C231" s="15">
        <v>23.14833333333333</v>
      </c>
      <c r="D231" s="15">
        <v>1.9433333333333329</v>
      </c>
      <c r="E231" s="14">
        <v>805.28416666666658</v>
      </c>
      <c r="F231" s="17">
        <f t="shared" si="9"/>
        <v>648482.58908402768</v>
      </c>
      <c r="G231" s="14">
        <f t="shared" si="10"/>
        <v>18640.986318055551</v>
      </c>
      <c r="H231" s="14">
        <f t="shared" si="11"/>
        <v>1564.9355638888883</v>
      </c>
    </row>
    <row r="232" spans="1:8" x14ac:dyDescent="0.3">
      <c r="A232" t="s">
        <v>286</v>
      </c>
      <c r="B232" s="16">
        <v>277.86500416666672</v>
      </c>
      <c r="C232" s="15">
        <v>22.936666666666671</v>
      </c>
      <c r="D232" s="15">
        <v>2.273333333333333</v>
      </c>
      <c r="E232" s="14">
        <v>797.63583333333327</v>
      </c>
      <c r="F232" s="17">
        <f t="shared" si="9"/>
        <v>636222.92261736095</v>
      </c>
      <c r="G232" s="14">
        <f t="shared" si="10"/>
        <v>18295.107230555557</v>
      </c>
      <c r="H232" s="14">
        <f t="shared" si="11"/>
        <v>1813.2921277777773</v>
      </c>
    </row>
    <row r="233" spans="1:8" x14ac:dyDescent="0.3">
      <c r="A233" t="s">
        <v>287</v>
      </c>
      <c r="B233" s="16">
        <v>274.52025891666659</v>
      </c>
      <c r="C233" s="15">
        <v>22.596666666666671</v>
      </c>
      <c r="D233" s="15">
        <v>2.1716666666666669</v>
      </c>
      <c r="E233" s="14">
        <v>791.46</v>
      </c>
      <c r="F233" s="17">
        <f t="shared" si="9"/>
        <v>626408.93160000001</v>
      </c>
      <c r="G233" s="14">
        <f t="shared" si="10"/>
        <v>17884.357800000005</v>
      </c>
      <c r="H233" s="14">
        <f t="shared" si="11"/>
        <v>1718.7873000000002</v>
      </c>
    </row>
    <row r="234" spans="1:8" x14ac:dyDescent="0.3">
      <c r="A234" t="s">
        <v>288</v>
      </c>
      <c r="B234" s="16">
        <v>272.12601633333333</v>
      </c>
      <c r="C234" s="15">
        <v>22.83</v>
      </c>
      <c r="D234" s="15">
        <v>1.726666666666667</v>
      </c>
      <c r="E234" s="14">
        <v>784.21166666666659</v>
      </c>
      <c r="F234" s="17">
        <f t="shared" si="9"/>
        <v>614987.93813611101</v>
      </c>
      <c r="G234" s="14">
        <f t="shared" si="10"/>
        <v>17903.552349999998</v>
      </c>
      <c r="H234" s="14">
        <f t="shared" si="11"/>
        <v>1354.0721444444446</v>
      </c>
    </row>
    <row r="235" spans="1:8" x14ac:dyDescent="0.3">
      <c r="A235" t="s">
        <v>289</v>
      </c>
      <c r="B235" s="16">
        <v>268.07406783333329</v>
      </c>
      <c r="C235" s="15">
        <v>23.056666666666668</v>
      </c>
      <c r="D235" s="15">
        <v>1.9350000000000001</v>
      </c>
      <c r="E235" s="14">
        <v>774.86416666666662</v>
      </c>
      <c r="F235" s="17">
        <f t="shared" si="9"/>
        <v>600414.47678402765</v>
      </c>
      <c r="G235" s="14">
        <f t="shared" si="10"/>
        <v>17865.784802777776</v>
      </c>
      <c r="H235" s="14">
        <f t="shared" si="11"/>
        <v>1499.3621624999998</v>
      </c>
    </row>
    <row r="236" spans="1:8" x14ac:dyDescent="0.3">
      <c r="A236" t="s">
        <v>290</v>
      </c>
      <c r="B236" s="16">
        <v>265.32060983333332</v>
      </c>
      <c r="C236" s="15">
        <v>23.33</v>
      </c>
      <c r="D236" s="15">
        <v>1.42</v>
      </c>
      <c r="E236" s="14">
        <v>762.83749999999998</v>
      </c>
      <c r="F236" s="17">
        <f t="shared" si="9"/>
        <v>581921.05140624999</v>
      </c>
      <c r="G236" s="14">
        <f t="shared" si="10"/>
        <v>17796.998874999997</v>
      </c>
      <c r="H236" s="14">
        <f t="shared" si="11"/>
        <v>1083.2292499999999</v>
      </c>
    </row>
    <row r="237" spans="1:8" x14ac:dyDescent="0.3">
      <c r="A237" t="s">
        <v>291</v>
      </c>
      <c r="B237" s="16">
        <v>260.53140350000001</v>
      </c>
      <c r="C237" s="15">
        <v>23.341666666666669</v>
      </c>
      <c r="D237" s="15">
        <v>1.9733333333333329</v>
      </c>
      <c r="E237" s="14">
        <v>751.6925</v>
      </c>
      <c r="F237" s="17">
        <f t="shared" si="9"/>
        <v>565041.61455625005</v>
      </c>
      <c r="G237" s="14">
        <f t="shared" si="10"/>
        <v>17545.755770833333</v>
      </c>
      <c r="H237" s="14">
        <f t="shared" si="11"/>
        <v>1483.3398666666665</v>
      </c>
    </row>
    <row r="238" spans="1:8" x14ac:dyDescent="0.3">
      <c r="A238" t="s">
        <v>292</v>
      </c>
      <c r="B238" s="16">
        <v>255.82715250000001</v>
      </c>
      <c r="C238" s="15">
        <v>23.22</v>
      </c>
      <c r="D238" s="15">
        <v>2.0099999999999998</v>
      </c>
      <c r="E238" s="14">
        <v>741.2408333333334</v>
      </c>
      <c r="F238" s="17">
        <f t="shared" si="9"/>
        <v>549437.97300069453</v>
      </c>
      <c r="G238" s="14">
        <f t="shared" si="10"/>
        <v>17211.612150000001</v>
      </c>
      <c r="H238" s="14">
        <f t="shared" si="11"/>
        <v>1489.8940749999999</v>
      </c>
    </row>
    <row r="239" spans="1:8" x14ac:dyDescent="0.3">
      <c r="A239" t="s">
        <v>293</v>
      </c>
      <c r="B239" s="16">
        <v>252.19286541666671</v>
      </c>
      <c r="C239" s="15">
        <v>23.223333333333329</v>
      </c>
      <c r="D239" s="15">
        <v>1.881666666666667</v>
      </c>
      <c r="E239" s="14">
        <v>730.70583333333332</v>
      </c>
      <c r="F239" s="17">
        <f t="shared" si="9"/>
        <v>533931.01486736105</v>
      </c>
      <c r="G239" s="14">
        <f t="shared" si="10"/>
        <v>16969.425136111109</v>
      </c>
      <c r="H239" s="14">
        <f t="shared" si="11"/>
        <v>1374.9448097222225</v>
      </c>
    </row>
    <row r="240" spans="1:8" x14ac:dyDescent="0.3">
      <c r="A240" t="s">
        <v>294</v>
      </c>
      <c r="B240" s="16">
        <v>248.6007648333333</v>
      </c>
      <c r="C240" s="15">
        <v>23.184999999999999</v>
      </c>
      <c r="D240" s="15">
        <v>2.2850000000000001</v>
      </c>
      <c r="E240" s="14">
        <v>719.77333333333343</v>
      </c>
      <c r="F240" s="17">
        <f t="shared" si="9"/>
        <v>518073.65137777792</v>
      </c>
      <c r="G240" s="14">
        <f t="shared" si="10"/>
        <v>16687.944733333334</v>
      </c>
      <c r="H240" s="14">
        <f t="shared" si="11"/>
        <v>1644.682066666667</v>
      </c>
    </row>
    <row r="241" spans="1:8" x14ac:dyDescent="0.3">
      <c r="A241" t="s">
        <v>295</v>
      </c>
      <c r="B241" s="16">
        <v>242.33319741666671</v>
      </c>
      <c r="C241" s="15">
        <v>22.868333333333329</v>
      </c>
      <c r="D241" s="15">
        <v>1.7133333333333329</v>
      </c>
      <c r="E241" s="14">
        <v>706.79583333333335</v>
      </c>
      <c r="F241" s="17">
        <f t="shared" si="9"/>
        <v>499560.35001736111</v>
      </c>
      <c r="G241" s="14">
        <f t="shared" si="10"/>
        <v>16163.242715277775</v>
      </c>
      <c r="H241" s="14">
        <f t="shared" si="11"/>
        <v>1210.9768611111108</v>
      </c>
    </row>
    <row r="242" spans="1:8" x14ac:dyDescent="0.3">
      <c r="A242" t="s">
        <v>296</v>
      </c>
      <c r="B242" s="16">
        <v>238.26773166666661</v>
      </c>
      <c r="C242" s="15">
        <v>23.375</v>
      </c>
      <c r="D242" s="15">
        <v>1.708333333333333</v>
      </c>
      <c r="E242" s="14">
        <v>695.4233333333334</v>
      </c>
      <c r="F242" s="17">
        <f t="shared" si="9"/>
        <v>483613.61254444456</v>
      </c>
      <c r="G242" s="14">
        <f t="shared" si="10"/>
        <v>16255.520416666668</v>
      </c>
      <c r="H242" s="14">
        <f t="shared" si="11"/>
        <v>1188.014861111111</v>
      </c>
    </row>
    <row r="243" spans="1:8" x14ac:dyDescent="0.3">
      <c r="A243" t="s">
        <v>297</v>
      </c>
      <c r="B243" s="16">
        <v>231.6402916666666</v>
      </c>
      <c r="C243" s="15">
        <v>22.984999999999999</v>
      </c>
      <c r="D243" s="15">
        <v>1.773333333333333</v>
      </c>
      <c r="E243" s="14">
        <v>682.53750000000002</v>
      </c>
      <c r="F243" s="17">
        <f t="shared" si="9"/>
        <v>465857.43890625006</v>
      </c>
      <c r="G243" s="14">
        <f t="shared" si="10"/>
        <v>15688.124437500001</v>
      </c>
      <c r="H243" s="14">
        <f t="shared" si="11"/>
        <v>1210.3664999999999</v>
      </c>
    </row>
    <row r="244" spans="1:8" x14ac:dyDescent="0.3">
      <c r="A244" t="s">
        <v>298</v>
      </c>
      <c r="B244" s="16">
        <v>226.4050690833333</v>
      </c>
      <c r="C244" s="15">
        <v>23.211666666666659</v>
      </c>
      <c r="D244" s="15">
        <v>2.331666666666667</v>
      </c>
      <c r="E244" s="14">
        <v>670.87916666666661</v>
      </c>
      <c r="F244" s="17">
        <f t="shared" si="9"/>
        <v>450078.85626736103</v>
      </c>
      <c r="G244" s="14">
        <f t="shared" si="10"/>
        <v>15572.223590277772</v>
      </c>
      <c r="H244" s="14">
        <f t="shared" si="11"/>
        <v>1564.2665902777778</v>
      </c>
    </row>
    <row r="245" spans="1:8" x14ac:dyDescent="0.3">
      <c r="A245" t="s">
        <v>299</v>
      </c>
      <c r="B245" s="16">
        <v>221.506292</v>
      </c>
      <c r="C245" s="15">
        <v>22.984999999999999</v>
      </c>
      <c r="D245" s="15">
        <v>1.95</v>
      </c>
      <c r="E245" s="14">
        <v>657.47249999999997</v>
      </c>
      <c r="F245" s="17">
        <f t="shared" si="9"/>
        <v>432270.08825624996</v>
      </c>
      <c r="G245" s="14">
        <f t="shared" si="10"/>
        <v>15112.005412499999</v>
      </c>
      <c r="H245" s="14">
        <f t="shared" si="11"/>
        <v>1282.071375</v>
      </c>
    </row>
    <row r="246" spans="1:8" x14ac:dyDescent="0.3">
      <c r="A246" t="s">
        <v>300</v>
      </c>
      <c r="B246" s="16">
        <v>263.0318130833333</v>
      </c>
      <c r="C246" s="15">
        <v>23.693333333333332</v>
      </c>
      <c r="D246" s="15">
        <v>0.62</v>
      </c>
      <c r="E246" s="14">
        <v>732.18916666666667</v>
      </c>
      <c r="F246" s="17">
        <f t="shared" si="9"/>
        <v>536100.97578402783</v>
      </c>
      <c r="G246" s="14">
        <f t="shared" si="10"/>
        <v>17348.001988888889</v>
      </c>
      <c r="H246" s="14">
        <f t="shared" si="11"/>
        <v>453.95728333333335</v>
      </c>
    </row>
    <row r="247" spans="1:8" x14ac:dyDescent="0.3">
      <c r="A247" t="s">
        <v>301</v>
      </c>
      <c r="B247" s="16">
        <v>266.76361991666658</v>
      </c>
      <c r="C247" s="15">
        <v>23.84</v>
      </c>
      <c r="D247" s="15">
        <v>0.82499999999999996</v>
      </c>
      <c r="E247" s="14">
        <v>740.63833333333332</v>
      </c>
      <c r="F247" s="17">
        <f t="shared" si="9"/>
        <v>548545.14080277772</v>
      </c>
      <c r="G247" s="14">
        <f t="shared" si="10"/>
        <v>17656.817866666664</v>
      </c>
      <c r="H247" s="14">
        <f t="shared" si="11"/>
        <v>611.02662499999997</v>
      </c>
    </row>
    <row r="248" spans="1:8" x14ac:dyDescent="0.3">
      <c r="A248" t="s">
        <v>302</v>
      </c>
      <c r="B248" s="16">
        <v>269.27657099999999</v>
      </c>
      <c r="C248" s="15">
        <v>24.3</v>
      </c>
      <c r="D248" s="15">
        <v>0.85666666666666669</v>
      </c>
      <c r="E248" s="14">
        <v>749.9608333333332</v>
      </c>
      <c r="F248" s="17">
        <f t="shared" si="9"/>
        <v>562441.25153402763</v>
      </c>
      <c r="G248" s="14">
        <f t="shared" si="10"/>
        <v>18224.048249999996</v>
      </c>
      <c r="H248" s="14">
        <f t="shared" si="11"/>
        <v>642.46644722222209</v>
      </c>
    </row>
    <row r="249" spans="1:8" x14ac:dyDescent="0.3">
      <c r="A249" t="s">
        <v>303</v>
      </c>
      <c r="B249" s="16">
        <v>271.66025724999997</v>
      </c>
      <c r="C249" s="15">
        <v>24.22</v>
      </c>
      <c r="D249" s="15">
        <v>0.99166666666666681</v>
      </c>
      <c r="E249" s="14">
        <v>759.10666666666668</v>
      </c>
      <c r="F249" s="17">
        <f t="shared" si="9"/>
        <v>576242.93137777783</v>
      </c>
      <c r="G249" s="14">
        <f t="shared" si="10"/>
        <v>18385.563466666666</v>
      </c>
      <c r="H249" s="14">
        <f t="shared" si="11"/>
        <v>752.78077777777787</v>
      </c>
    </row>
    <row r="250" spans="1:8" x14ac:dyDescent="0.3">
      <c r="A250" t="s">
        <v>304</v>
      </c>
      <c r="B250" s="16">
        <v>275.42234925000002</v>
      </c>
      <c r="C250" s="15">
        <v>24.4</v>
      </c>
      <c r="D250" s="15">
        <v>0.7566666666666666</v>
      </c>
      <c r="E250" s="14">
        <v>768.1391666666666</v>
      </c>
      <c r="F250" s="17">
        <f t="shared" si="9"/>
        <v>590037.77936736098</v>
      </c>
      <c r="G250" s="14">
        <f t="shared" si="10"/>
        <v>18742.595666666664</v>
      </c>
      <c r="H250" s="14">
        <f t="shared" si="11"/>
        <v>581.22530277777764</v>
      </c>
    </row>
    <row r="251" spans="1:8" x14ac:dyDescent="0.3">
      <c r="A251" t="s">
        <v>305</v>
      </c>
      <c r="B251" s="16">
        <v>277.91042008333329</v>
      </c>
      <c r="C251" s="15">
        <v>25.193333333333332</v>
      </c>
      <c r="D251" s="15">
        <v>1.17</v>
      </c>
      <c r="E251" s="14">
        <v>777.47583333333341</v>
      </c>
      <c r="F251" s="17">
        <f t="shared" si="9"/>
        <v>604468.67141736124</v>
      </c>
      <c r="G251" s="14">
        <f t="shared" si="10"/>
        <v>19587.20782777778</v>
      </c>
      <c r="H251" s="14">
        <f t="shared" si="11"/>
        <v>909.64672500000006</v>
      </c>
    </row>
    <row r="252" spans="1:8" x14ac:dyDescent="0.3">
      <c r="A252" t="s">
        <v>306</v>
      </c>
      <c r="B252" s="16">
        <v>279.8142206666667</v>
      </c>
      <c r="C252" s="15">
        <v>25.766666666666669</v>
      </c>
      <c r="D252" s="15">
        <v>1.1783333333333339</v>
      </c>
      <c r="E252" s="14">
        <v>785.6391666666666</v>
      </c>
      <c r="F252" s="17">
        <f t="shared" si="9"/>
        <v>617228.90020069433</v>
      </c>
      <c r="G252" s="14">
        <f t="shared" si="10"/>
        <v>20243.302527777778</v>
      </c>
      <c r="H252" s="14">
        <f t="shared" si="11"/>
        <v>925.74481805555592</v>
      </c>
    </row>
    <row r="253" spans="1:8" x14ac:dyDescent="0.3">
      <c r="A253" t="s">
        <v>307</v>
      </c>
      <c r="B253" s="16">
        <v>282.79414174999999</v>
      </c>
      <c r="C253" s="15">
        <v>26.54</v>
      </c>
      <c r="D253" s="15">
        <v>1.155</v>
      </c>
      <c r="E253" s="14">
        <v>791.1875</v>
      </c>
      <c r="F253" s="17">
        <f t="shared" si="9"/>
        <v>625977.66015625</v>
      </c>
      <c r="G253" s="14">
        <f t="shared" si="10"/>
        <v>20998.116249999999</v>
      </c>
      <c r="H253" s="14">
        <f t="shared" si="11"/>
        <v>913.82156250000003</v>
      </c>
    </row>
    <row r="254" spans="1:8" x14ac:dyDescent="0.3">
      <c r="A254" t="s">
        <v>308</v>
      </c>
      <c r="B254" s="16">
        <v>285.02845624999998</v>
      </c>
      <c r="C254" s="15">
        <v>26.373333333333331</v>
      </c>
      <c r="D254" s="15">
        <v>1.1166666666666669</v>
      </c>
      <c r="E254" s="14">
        <v>796.26916666666659</v>
      </c>
      <c r="F254" s="17">
        <f t="shared" si="9"/>
        <v>634044.5857840277</v>
      </c>
      <c r="G254" s="14">
        <f t="shared" si="10"/>
        <v>21000.272155555551</v>
      </c>
      <c r="H254" s="14">
        <f t="shared" si="11"/>
        <v>889.16723611111127</v>
      </c>
    </row>
    <row r="255" spans="1:8" x14ac:dyDescent="0.3">
      <c r="A255" t="s">
        <v>309</v>
      </c>
      <c r="B255" s="16">
        <v>287.64555833333338</v>
      </c>
      <c r="C255" s="15">
        <v>26.52666666666666</v>
      </c>
      <c r="D255" s="15">
        <v>1.7716666666666669</v>
      </c>
      <c r="E255" s="14">
        <v>803.49250000000006</v>
      </c>
      <c r="F255" s="17">
        <f t="shared" si="9"/>
        <v>645600.19755625015</v>
      </c>
      <c r="G255" s="14">
        <f t="shared" si="10"/>
        <v>21313.977716666664</v>
      </c>
      <c r="H255" s="14">
        <f t="shared" si="11"/>
        <v>1423.5208791666671</v>
      </c>
    </row>
    <row r="256" spans="1:8" x14ac:dyDescent="0.3">
      <c r="A256" t="s">
        <v>310</v>
      </c>
      <c r="B256" s="16">
        <v>288.37067308333337</v>
      </c>
      <c r="C256" s="15">
        <v>26.346666666666671</v>
      </c>
      <c r="D256" s="15">
        <v>1.6766666666666661</v>
      </c>
      <c r="E256" s="14">
        <v>807.61166666666657</v>
      </c>
      <c r="F256" s="17">
        <f t="shared" si="9"/>
        <v>652236.60413611098</v>
      </c>
      <c r="G256" s="14">
        <f t="shared" si="10"/>
        <v>21277.875377777778</v>
      </c>
      <c r="H256" s="14">
        <f t="shared" si="11"/>
        <v>1354.0955611111106</v>
      </c>
    </row>
    <row r="257" spans="1:8" x14ac:dyDescent="0.3">
      <c r="A257" t="s">
        <v>311</v>
      </c>
      <c r="B257" s="16">
        <v>289.32149808333332</v>
      </c>
      <c r="C257" s="15">
        <v>26.013333333333328</v>
      </c>
      <c r="D257" s="15">
        <v>1.5783333333333329</v>
      </c>
      <c r="E257" s="14">
        <v>812.92083333333346</v>
      </c>
      <c r="F257" s="17">
        <f t="shared" si="9"/>
        <v>660840.28126736137</v>
      </c>
      <c r="G257" s="14">
        <f t="shared" si="10"/>
        <v>21146.780611111109</v>
      </c>
      <c r="H257" s="14">
        <f t="shared" si="11"/>
        <v>1283.0600486111109</v>
      </c>
    </row>
    <row r="258" spans="1:8" x14ac:dyDescent="0.3">
      <c r="A258" t="s">
        <v>312</v>
      </c>
      <c r="B258" s="16">
        <v>291.85301183333343</v>
      </c>
      <c r="C258" s="15">
        <v>26</v>
      </c>
      <c r="D258" s="15">
        <v>1.8049999999999999</v>
      </c>
      <c r="E258" s="14">
        <v>819.54250000000002</v>
      </c>
      <c r="F258" s="17">
        <f t="shared" ref="F258:F321" si="12">$E258*$E258</f>
        <v>671649.90930625005</v>
      </c>
      <c r="G258" s="14">
        <f t="shared" ref="G258:G321" si="13">$E258*$C258</f>
        <v>21308.105</v>
      </c>
      <c r="H258" s="14">
        <f t="shared" ref="H258:H321" si="14">$E258*$D258</f>
        <v>1479.2742125</v>
      </c>
    </row>
    <row r="259" spans="1:8" x14ac:dyDescent="0.3">
      <c r="A259" t="s">
        <v>313</v>
      </c>
      <c r="B259" s="16">
        <v>294.31589724999998</v>
      </c>
      <c r="C259" s="15">
        <v>26.02</v>
      </c>
      <c r="D259" s="15">
        <v>1.3016666666666661</v>
      </c>
      <c r="E259" s="14">
        <v>825.29000000000008</v>
      </c>
      <c r="F259" s="17">
        <f t="shared" si="12"/>
        <v>681103.58410000009</v>
      </c>
      <c r="G259" s="14">
        <f t="shared" si="13"/>
        <v>21474.0458</v>
      </c>
      <c r="H259" s="14">
        <f t="shared" si="14"/>
        <v>1074.252483333333</v>
      </c>
    </row>
    <row r="260" spans="1:8" x14ac:dyDescent="0.3">
      <c r="A260" t="s">
        <v>314</v>
      </c>
      <c r="B260" s="16">
        <v>294.61907041666672</v>
      </c>
      <c r="C260" s="15">
        <v>25.88666666666667</v>
      </c>
      <c r="D260" s="15">
        <v>1.68</v>
      </c>
      <c r="E260" s="14">
        <v>828.64249999999993</v>
      </c>
      <c r="F260" s="17">
        <f t="shared" si="12"/>
        <v>686648.3928062499</v>
      </c>
      <c r="G260" s="14">
        <f t="shared" si="13"/>
        <v>21450.792183333335</v>
      </c>
      <c r="H260" s="14">
        <f t="shared" si="14"/>
        <v>1392.1193999999998</v>
      </c>
    </row>
    <row r="261" spans="1:8" x14ac:dyDescent="0.3">
      <c r="A261" t="s">
        <v>315</v>
      </c>
      <c r="B261" s="16">
        <v>295.08604541666659</v>
      </c>
      <c r="C261" s="15">
        <v>25.513333333333328</v>
      </c>
      <c r="D261" s="15">
        <v>1.843333333333333</v>
      </c>
      <c r="E261" s="14">
        <v>832.47499999999991</v>
      </c>
      <c r="F261" s="17">
        <f t="shared" si="12"/>
        <v>693014.62562499987</v>
      </c>
      <c r="G261" s="14">
        <f t="shared" si="13"/>
        <v>21239.212166666661</v>
      </c>
      <c r="H261" s="14">
        <f t="shared" si="14"/>
        <v>1534.5289166666662</v>
      </c>
    </row>
    <row r="262" spans="1:8" x14ac:dyDescent="0.3">
      <c r="A262" t="s">
        <v>316</v>
      </c>
      <c r="B262" s="16">
        <v>297.11461600000001</v>
      </c>
      <c r="C262" s="15">
        <v>25.3</v>
      </c>
      <c r="D262" s="15">
        <v>1.4733333333333329</v>
      </c>
      <c r="E262" s="14">
        <v>839.06166666666684</v>
      </c>
      <c r="F262" s="17">
        <f t="shared" si="12"/>
        <v>704024.48046944477</v>
      </c>
      <c r="G262" s="14">
        <f t="shared" si="13"/>
        <v>21228.260166666671</v>
      </c>
      <c r="H262" s="14">
        <f t="shared" si="14"/>
        <v>1236.2175222222222</v>
      </c>
    </row>
    <row r="263" spans="1:8" x14ac:dyDescent="0.3">
      <c r="A263" t="s">
        <v>317</v>
      </c>
      <c r="B263" s="16">
        <v>298.0672408333333</v>
      </c>
      <c r="C263" s="15">
        <v>25.40666666666667</v>
      </c>
      <c r="D263" s="15">
        <v>1.8416666666666659</v>
      </c>
      <c r="E263" s="14">
        <v>844.42500000000007</v>
      </c>
      <c r="F263" s="17">
        <f t="shared" si="12"/>
        <v>713053.58062500006</v>
      </c>
      <c r="G263" s="14">
        <f t="shared" si="13"/>
        <v>21454.024500000003</v>
      </c>
      <c r="H263" s="14">
        <f t="shared" si="14"/>
        <v>1555.1493749999995</v>
      </c>
    </row>
    <row r="264" spans="1:8" x14ac:dyDescent="0.3">
      <c r="A264" t="s">
        <v>318</v>
      </c>
      <c r="B264" s="16">
        <v>300.42056916666672</v>
      </c>
      <c r="C264" s="15">
        <v>25.153333333333329</v>
      </c>
      <c r="D264" s="15">
        <v>1.5116666666666669</v>
      </c>
      <c r="E264" s="14">
        <v>848.95500000000004</v>
      </c>
      <c r="F264" s="17">
        <f t="shared" si="12"/>
        <v>720724.59202500002</v>
      </c>
      <c r="G264" s="14">
        <f t="shared" si="13"/>
        <v>21354.048099999996</v>
      </c>
      <c r="H264" s="14">
        <f t="shared" si="14"/>
        <v>1283.3369750000004</v>
      </c>
    </row>
    <row r="265" spans="1:8" x14ac:dyDescent="0.3">
      <c r="A265" t="s">
        <v>319</v>
      </c>
      <c r="B265" s="16">
        <v>300.52077974999997</v>
      </c>
      <c r="C265" s="15">
        <v>25.493333333333329</v>
      </c>
      <c r="D265" s="15">
        <v>1.7033333333333329</v>
      </c>
      <c r="E265" s="14">
        <v>852.75083333333316</v>
      </c>
      <c r="F265" s="17">
        <f t="shared" si="12"/>
        <v>727183.9837506942</v>
      </c>
      <c r="G265" s="14">
        <f t="shared" si="13"/>
        <v>21739.461244444436</v>
      </c>
      <c r="H265" s="14">
        <f t="shared" si="14"/>
        <v>1452.5189194444438</v>
      </c>
    </row>
    <row r="266" spans="1:8" x14ac:dyDescent="0.3">
      <c r="A266" t="s">
        <v>320</v>
      </c>
      <c r="B266" s="16">
        <v>302.25553308333332</v>
      </c>
      <c r="C266" s="15">
        <v>25.393333333333331</v>
      </c>
      <c r="D266" s="15">
        <v>1.8016666666666661</v>
      </c>
      <c r="E266" s="14">
        <v>855.39666666666676</v>
      </c>
      <c r="F266" s="17">
        <f t="shared" si="12"/>
        <v>731703.45734444459</v>
      </c>
      <c r="G266" s="14">
        <f t="shared" si="13"/>
        <v>21721.372688888889</v>
      </c>
      <c r="H266" s="14">
        <f t="shared" si="14"/>
        <v>1541.1396611111109</v>
      </c>
    </row>
    <row r="267" spans="1:8" x14ac:dyDescent="0.3">
      <c r="A267" t="s">
        <v>321</v>
      </c>
      <c r="B267" s="16">
        <v>300.67251158333329</v>
      </c>
      <c r="C267" s="15">
        <v>25.6</v>
      </c>
      <c r="D267" s="15">
        <v>1.92</v>
      </c>
      <c r="E267" s="14">
        <v>855.72333333333336</v>
      </c>
      <c r="F267" s="17">
        <f t="shared" si="12"/>
        <v>732262.42321111111</v>
      </c>
      <c r="G267" s="14">
        <f t="shared" si="13"/>
        <v>21906.517333333337</v>
      </c>
      <c r="H267" s="14">
        <f t="shared" si="14"/>
        <v>1642.9888000000001</v>
      </c>
    </row>
    <row r="268" spans="1:8" x14ac:dyDescent="0.3">
      <c r="A268" t="s">
        <v>322</v>
      </c>
      <c r="B268" s="16">
        <v>302.02562158333342</v>
      </c>
      <c r="C268" s="15">
        <v>25.11333333333333</v>
      </c>
      <c r="D268" s="15">
        <v>2.3916666666666671</v>
      </c>
      <c r="E268" s="14">
        <v>855.67416666666668</v>
      </c>
      <c r="F268" s="17">
        <f t="shared" si="12"/>
        <v>732178.27950069448</v>
      </c>
      <c r="G268" s="14">
        <f t="shared" si="13"/>
        <v>21488.830572222221</v>
      </c>
      <c r="H268" s="14">
        <f t="shared" si="14"/>
        <v>2046.4873819444449</v>
      </c>
    </row>
    <row r="269" spans="1:8" x14ac:dyDescent="0.3">
      <c r="A269" t="s">
        <v>323</v>
      </c>
      <c r="B269" s="16">
        <v>301.55917483333337</v>
      </c>
      <c r="C269" s="15">
        <v>25.40666666666667</v>
      </c>
      <c r="D269" s="15">
        <v>1.885</v>
      </c>
      <c r="E269" s="14">
        <v>854.06166666666661</v>
      </c>
      <c r="F269" s="17">
        <f t="shared" si="12"/>
        <v>729421.33046944439</v>
      </c>
      <c r="G269" s="14">
        <f t="shared" si="13"/>
        <v>21698.860077777779</v>
      </c>
      <c r="H269" s="14">
        <f t="shared" si="14"/>
        <v>1609.9062416666666</v>
      </c>
    </row>
    <row r="270" spans="1:8" x14ac:dyDescent="0.3">
      <c r="A270" t="s">
        <v>324</v>
      </c>
      <c r="B270" s="16">
        <v>300.53245408333328</v>
      </c>
      <c r="C270" s="15">
        <v>25.3</v>
      </c>
      <c r="D270" s="15">
        <v>2.061666666666667</v>
      </c>
      <c r="E270" s="14">
        <v>852.20666666666659</v>
      </c>
      <c r="F270" s="17">
        <f t="shared" si="12"/>
        <v>726256.20271111093</v>
      </c>
      <c r="G270" s="14">
        <f t="shared" si="13"/>
        <v>21560.828666666665</v>
      </c>
      <c r="H270" s="14">
        <f t="shared" si="14"/>
        <v>1756.9660777777779</v>
      </c>
    </row>
    <row r="271" spans="1:8" x14ac:dyDescent="0.3">
      <c r="A271" t="s">
        <v>325</v>
      </c>
      <c r="B271" s="16">
        <v>299.04374174999998</v>
      </c>
      <c r="C271" s="15">
        <v>24.833333333333329</v>
      </c>
      <c r="D271" s="15">
        <v>2.413333333333334</v>
      </c>
      <c r="E271" s="14">
        <v>849.2075000000001</v>
      </c>
      <c r="F271" s="17">
        <f t="shared" si="12"/>
        <v>721153.37805625016</v>
      </c>
      <c r="G271" s="14">
        <f t="shared" si="13"/>
        <v>21088.652916666666</v>
      </c>
      <c r="H271" s="14">
        <f t="shared" si="14"/>
        <v>2049.4207666666675</v>
      </c>
    </row>
    <row r="272" spans="1:8" x14ac:dyDescent="0.3">
      <c r="A272" t="s">
        <v>326</v>
      </c>
      <c r="B272" s="16">
        <v>299.06171325000003</v>
      </c>
      <c r="C272" s="15">
        <v>24.686666666666671</v>
      </c>
      <c r="D272" s="15">
        <v>2.0933333333333328</v>
      </c>
      <c r="E272" s="14">
        <v>846.76333333333343</v>
      </c>
      <c r="F272" s="17">
        <f t="shared" si="12"/>
        <v>717008.14267777791</v>
      </c>
      <c r="G272" s="14">
        <f t="shared" si="13"/>
        <v>20903.76415555556</v>
      </c>
      <c r="H272" s="14">
        <f t="shared" si="14"/>
        <v>1772.5579111111108</v>
      </c>
    </row>
    <row r="273" spans="1:8" x14ac:dyDescent="0.3">
      <c r="A273" t="s">
        <v>327</v>
      </c>
      <c r="B273" s="16">
        <v>295.28180350000002</v>
      </c>
      <c r="C273" s="15">
        <v>24.573333333333331</v>
      </c>
      <c r="D273" s="15">
        <v>2.0150000000000001</v>
      </c>
      <c r="E273" s="14">
        <v>843.49166666666656</v>
      </c>
      <c r="F273" s="17">
        <f t="shared" si="12"/>
        <v>711478.19173611095</v>
      </c>
      <c r="G273" s="14">
        <f t="shared" si="13"/>
        <v>20727.401888888882</v>
      </c>
      <c r="H273" s="14">
        <f t="shared" si="14"/>
        <v>1699.6357083333332</v>
      </c>
    </row>
    <row r="274" spans="1:8" x14ac:dyDescent="0.3">
      <c r="A274" t="s">
        <v>328</v>
      </c>
      <c r="B274" s="16">
        <v>296.30336033333327</v>
      </c>
      <c r="C274" s="15">
        <v>24.66</v>
      </c>
      <c r="D274" s="15">
        <v>2.128333333333333</v>
      </c>
      <c r="E274" s="14">
        <v>839.20083333333343</v>
      </c>
      <c r="F274" s="17">
        <f t="shared" si="12"/>
        <v>704258.03866736125</v>
      </c>
      <c r="G274" s="14">
        <f t="shared" si="13"/>
        <v>20694.692550000003</v>
      </c>
      <c r="H274" s="14">
        <f t="shared" si="14"/>
        <v>1786.0991069444444</v>
      </c>
    </row>
    <row r="275" spans="1:8" x14ac:dyDescent="0.3">
      <c r="A275" t="s">
        <v>329</v>
      </c>
      <c r="B275" s="16">
        <v>292.98659024999989</v>
      </c>
      <c r="C275" s="15">
        <v>24.673333333333339</v>
      </c>
      <c r="D275" s="15">
        <v>1.9716666666666669</v>
      </c>
      <c r="E275" s="14">
        <v>833.87250000000006</v>
      </c>
      <c r="F275" s="17">
        <f t="shared" si="12"/>
        <v>695343.34625625005</v>
      </c>
      <c r="G275" s="14">
        <f t="shared" si="13"/>
        <v>20574.414150000008</v>
      </c>
      <c r="H275" s="14">
        <f t="shared" si="14"/>
        <v>1644.1186125000004</v>
      </c>
    </row>
    <row r="276" spans="1:8" x14ac:dyDescent="0.3">
      <c r="A276" t="s">
        <v>330</v>
      </c>
      <c r="B276" s="16">
        <v>289.88783549999999</v>
      </c>
      <c r="C276" s="15">
        <v>24.82</v>
      </c>
      <c r="D276" s="15">
        <v>2.3033333333333328</v>
      </c>
      <c r="E276" s="14">
        <v>829.1925</v>
      </c>
      <c r="F276" s="17">
        <f t="shared" si="12"/>
        <v>687560.20205624995</v>
      </c>
      <c r="G276" s="14">
        <f t="shared" si="13"/>
        <v>20580.557850000001</v>
      </c>
      <c r="H276" s="14">
        <f t="shared" si="14"/>
        <v>1909.9067249999996</v>
      </c>
    </row>
    <row r="277" spans="1:8" x14ac:dyDescent="0.3">
      <c r="A277" t="s">
        <v>331</v>
      </c>
      <c r="B277" s="16">
        <v>288.81845291666667</v>
      </c>
      <c r="C277" s="15">
        <v>24.92</v>
      </c>
      <c r="D277" s="15">
        <v>1.7233333333333329</v>
      </c>
      <c r="E277" s="14">
        <v>824.2883333333333</v>
      </c>
      <c r="F277" s="17">
        <f t="shared" si="12"/>
        <v>679451.25646944437</v>
      </c>
      <c r="G277" s="14">
        <f t="shared" si="13"/>
        <v>20541.265266666665</v>
      </c>
      <c r="H277" s="14">
        <f t="shared" si="14"/>
        <v>1420.5235611111107</v>
      </c>
    </row>
    <row r="278" spans="1:8" x14ac:dyDescent="0.3">
      <c r="A278" t="s">
        <v>332</v>
      </c>
      <c r="B278" s="16">
        <v>285.61005283333333</v>
      </c>
      <c r="C278" s="15">
        <v>24.993333333333329</v>
      </c>
      <c r="D278" s="15">
        <v>1.5733333333333339</v>
      </c>
      <c r="E278" s="14">
        <v>817.50333333333333</v>
      </c>
      <c r="F278" s="17">
        <f t="shared" si="12"/>
        <v>668311.7000111111</v>
      </c>
      <c r="G278" s="14">
        <f t="shared" si="13"/>
        <v>20432.133311111109</v>
      </c>
      <c r="H278" s="14">
        <f t="shared" si="14"/>
        <v>1286.2052444444448</v>
      </c>
    </row>
    <row r="279" spans="1:8" x14ac:dyDescent="0.3">
      <c r="A279" t="s">
        <v>333</v>
      </c>
      <c r="B279" s="16">
        <v>282.83392208333328</v>
      </c>
      <c r="C279" s="15">
        <v>25.366666666666671</v>
      </c>
      <c r="D279" s="15">
        <v>1.04</v>
      </c>
      <c r="E279" s="14">
        <v>810.47916666666663</v>
      </c>
      <c r="F279" s="17">
        <f t="shared" si="12"/>
        <v>656876.47960069438</v>
      </c>
      <c r="G279" s="14">
        <f t="shared" si="13"/>
        <v>20559.154861111114</v>
      </c>
      <c r="H279" s="14">
        <f t="shared" si="14"/>
        <v>842.89833333333331</v>
      </c>
    </row>
    <row r="280" spans="1:8" x14ac:dyDescent="0.3">
      <c r="A280" t="s">
        <v>334</v>
      </c>
      <c r="B280" s="16">
        <v>279.65378091666668</v>
      </c>
      <c r="C280" s="15">
        <v>25.22666666666667</v>
      </c>
      <c r="D280" s="15">
        <v>1.8216666666666661</v>
      </c>
      <c r="E280" s="14">
        <v>804.35916666666662</v>
      </c>
      <c r="F280" s="17">
        <f t="shared" si="12"/>
        <v>646993.66900069441</v>
      </c>
      <c r="G280" s="14">
        <f t="shared" si="13"/>
        <v>20291.30057777778</v>
      </c>
      <c r="H280" s="14">
        <f t="shared" si="14"/>
        <v>1465.2742819444438</v>
      </c>
    </row>
    <row r="281" spans="1:8" x14ac:dyDescent="0.3">
      <c r="A281" t="s">
        <v>335</v>
      </c>
      <c r="B281" s="16">
        <v>276.56571824999997</v>
      </c>
      <c r="C281" s="15">
        <v>25.353333333333332</v>
      </c>
      <c r="D281" s="15">
        <v>1.7233333333333329</v>
      </c>
      <c r="E281" s="14">
        <v>797.36</v>
      </c>
      <c r="F281" s="17">
        <f t="shared" si="12"/>
        <v>635782.96960000007</v>
      </c>
      <c r="G281" s="14">
        <f t="shared" si="13"/>
        <v>20215.733866666666</v>
      </c>
      <c r="H281" s="14">
        <f t="shared" si="14"/>
        <v>1374.1170666666665</v>
      </c>
    </row>
    <row r="282" spans="1:8" x14ac:dyDescent="0.3">
      <c r="A282" t="s">
        <v>336</v>
      </c>
      <c r="B282" s="16">
        <v>274.59090800000001</v>
      </c>
      <c r="C282" s="15">
        <v>25.313333333333329</v>
      </c>
      <c r="D282" s="15">
        <v>2.1150000000000002</v>
      </c>
      <c r="E282" s="14">
        <v>790.73500000000001</v>
      </c>
      <c r="F282" s="17">
        <f t="shared" si="12"/>
        <v>625261.84022500005</v>
      </c>
      <c r="G282" s="14">
        <f t="shared" si="13"/>
        <v>20016.138633333328</v>
      </c>
      <c r="H282" s="14">
        <f t="shared" si="14"/>
        <v>1672.4045250000001</v>
      </c>
    </row>
    <row r="283" spans="1:8" x14ac:dyDescent="0.3">
      <c r="A283" t="s">
        <v>337</v>
      </c>
      <c r="B283" s="16">
        <v>271.32252608333329</v>
      </c>
      <c r="C283" s="15">
        <v>25.54666666666667</v>
      </c>
      <c r="D283" s="15">
        <v>1.493333333333333</v>
      </c>
      <c r="E283" s="14">
        <v>783.57999999999993</v>
      </c>
      <c r="F283" s="17">
        <f t="shared" si="12"/>
        <v>613997.61639999994</v>
      </c>
      <c r="G283" s="14">
        <f t="shared" si="13"/>
        <v>20017.857066666667</v>
      </c>
      <c r="H283" s="14">
        <f t="shared" si="14"/>
        <v>1170.146133333333</v>
      </c>
    </row>
    <row r="284" spans="1:8" x14ac:dyDescent="0.3">
      <c r="A284" t="s">
        <v>338</v>
      </c>
      <c r="B284" s="16">
        <v>268.60382016666671</v>
      </c>
      <c r="C284" s="15">
        <v>26.246666666666659</v>
      </c>
      <c r="D284" s="15">
        <v>1.486666666666667</v>
      </c>
      <c r="E284" s="14">
        <v>775.19749999999999</v>
      </c>
      <c r="F284" s="17">
        <f t="shared" si="12"/>
        <v>600931.16400624998</v>
      </c>
      <c r="G284" s="14">
        <f t="shared" si="13"/>
        <v>20346.350383333327</v>
      </c>
      <c r="H284" s="14">
        <f t="shared" si="14"/>
        <v>1152.4602833333336</v>
      </c>
    </row>
    <row r="285" spans="1:8" x14ac:dyDescent="0.3">
      <c r="A285" t="s">
        <v>339</v>
      </c>
      <c r="B285" s="16">
        <v>263.91285483333343</v>
      </c>
      <c r="C285" s="15">
        <v>26.34</v>
      </c>
      <c r="D285" s="15">
        <v>1.833333333333333</v>
      </c>
      <c r="E285" s="14">
        <v>766.15416666666658</v>
      </c>
      <c r="F285" s="17">
        <f t="shared" si="12"/>
        <v>586992.2071006943</v>
      </c>
      <c r="G285" s="14">
        <f t="shared" si="13"/>
        <v>20180.500749999999</v>
      </c>
      <c r="H285" s="14">
        <f t="shared" si="14"/>
        <v>1404.6159722222219</v>
      </c>
    </row>
    <row r="286" spans="1:8" x14ac:dyDescent="0.3">
      <c r="A286" t="s">
        <v>340</v>
      </c>
      <c r="B286" s="16">
        <v>260.01105725000002</v>
      </c>
      <c r="C286" s="15">
        <v>26.246666666666659</v>
      </c>
      <c r="D286" s="15">
        <v>1.855</v>
      </c>
      <c r="E286" s="14">
        <v>756.26750000000004</v>
      </c>
      <c r="F286" s="17">
        <f t="shared" si="12"/>
        <v>571940.53155625006</v>
      </c>
      <c r="G286" s="14">
        <f t="shared" si="13"/>
        <v>19849.500983333328</v>
      </c>
      <c r="H286" s="14">
        <f t="shared" si="14"/>
        <v>1402.8762125000001</v>
      </c>
    </row>
    <row r="287" spans="1:8" x14ac:dyDescent="0.3">
      <c r="A287" t="s">
        <v>341</v>
      </c>
      <c r="B287" s="16">
        <v>257.22962058333331</v>
      </c>
      <c r="C287" s="15">
        <v>26.393333333333331</v>
      </c>
      <c r="D287" s="15">
        <v>1.835</v>
      </c>
      <c r="E287" s="14">
        <v>746.72083333333342</v>
      </c>
      <c r="F287" s="17">
        <f t="shared" si="12"/>
        <v>557592.00293402793</v>
      </c>
      <c r="G287" s="14">
        <f t="shared" si="13"/>
        <v>19708.451861111113</v>
      </c>
      <c r="H287" s="14">
        <f t="shared" si="14"/>
        <v>1370.2327291666668</v>
      </c>
    </row>
    <row r="288" spans="1:8" x14ac:dyDescent="0.3">
      <c r="A288" t="s">
        <v>342</v>
      </c>
      <c r="B288" s="16">
        <v>252.6431726666666</v>
      </c>
      <c r="C288" s="15">
        <v>26.193333333333332</v>
      </c>
      <c r="D288" s="15">
        <v>1.908333333333333</v>
      </c>
      <c r="E288" s="14">
        <v>737.8991666666667</v>
      </c>
      <c r="F288" s="17">
        <f t="shared" si="12"/>
        <v>544495.18016736116</v>
      </c>
      <c r="G288" s="14">
        <f t="shared" si="13"/>
        <v>19328.03883888889</v>
      </c>
      <c r="H288" s="14">
        <f t="shared" si="14"/>
        <v>1408.1575763888886</v>
      </c>
    </row>
    <row r="289" spans="1:8" x14ac:dyDescent="0.3">
      <c r="A289" t="s">
        <v>343</v>
      </c>
      <c r="B289" s="16">
        <v>249.05559825</v>
      </c>
      <c r="C289" s="15">
        <v>26.45333333333333</v>
      </c>
      <c r="D289" s="15">
        <v>1.8466666666666669</v>
      </c>
      <c r="E289" s="14">
        <v>727.46083333333343</v>
      </c>
      <c r="F289" s="17">
        <f t="shared" si="12"/>
        <v>529199.26403402793</v>
      </c>
      <c r="G289" s="14">
        <f t="shared" si="13"/>
        <v>19243.763911111109</v>
      </c>
      <c r="H289" s="14">
        <f t="shared" si="14"/>
        <v>1343.3776722222226</v>
      </c>
    </row>
    <row r="290" spans="1:8" x14ac:dyDescent="0.3">
      <c r="A290" t="s">
        <v>344</v>
      </c>
      <c r="B290" s="16">
        <v>245.3358483333333</v>
      </c>
      <c r="C290" s="15">
        <v>26.43333333333333</v>
      </c>
      <c r="D290" s="15">
        <v>1.783333333333333</v>
      </c>
      <c r="E290" s="14">
        <v>717.12749999999994</v>
      </c>
      <c r="F290" s="17">
        <f t="shared" si="12"/>
        <v>514271.85125624994</v>
      </c>
      <c r="G290" s="14">
        <f t="shared" si="13"/>
        <v>18956.070249999997</v>
      </c>
      <c r="H290" s="14">
        <f t="shared" si="14"/>
        <v>1278.8773749999996</v>
      </c>
    </row>
    <row r="291" spans="1:8" x14ac:dyDescent="0.3">
      <c r="A291" t="s">
        <v>345</v>
      </c>
      <c r="B291" s="16">
        <v>239.75568475</v>
      </c>
      <c r="C291" s="15">
        <v>26.48</v>
      </c>
      <c r="D291" s="15">
        <v>1.9616666666666669</v>
      </c>
      <c r="E291" s="14">
        <v>706.48500000000001</v>
      </c>
      <c r="F291" s="17">
        <f t="shared" si="12"/>
        <v>499121.05522500002</v>
      </c>
      <c r="G291" s="14">
        <f t="shared" si="13"/>
        <v>18707.7228</v>
      </c>
      <c r="H291" s="14">
        <f t="shared" si="14"/>
        <v>1385.8880750000003</v>
      </c>
    </row>
    <row r="292" spans="1:8" x14ac:dyDescent="0.3">
      <c r="A292" t="s">
        <v>346</v>
      </c>
      <c r="B292" s="16">
        <v>235.19513375</v>
      </c>
      <c r="C292" s="15">
        <v>26.626666666666669</v>
      </c>
      <c r="D292" s="15">
        <v>1.4833333333333329</v>
      </c>
      <c r="E292" s="14">
        <v>695.20249999999999</v>
      </c>
      <c r="F292" s="17">
        <f t="shared" si="12"/>
        <v>483306.51600624999</v>
      </c>
      <c r="G292" s="14">
        <f t="shared" si="13"/>
        <v>18510.925233333335</v>
      </c>
      <c r="H292" s="14">
        <f t="shared" si="14"/>
        <v>1031.2170416666663</v>
      </c>
    </row>
    <row r="293" spans="1:8" x14ac:dyDescent="0.3">
      <c r="A293" t="s">
        <v>347</v>
      </c>
      <c r="B293" s="16">
        <v>229.9628970833333</v>
      </c>
      <c r="C293" s="15">
        <v>27.146666666666661</v>
      </c>
      <c r="D293" s="15">
        <v>1.2683333333333331</v>
      </c>
      <c r="E293" s="14">
        <v>682.43833333333339</v>
      </c>
      <c r="F293" s="17">
        <f t="shared" si="12"/>
        <v>465722.07880277786</v>
      </c>
      <c r="G293" s="14">
        <f t="shared" si="13"/>
        <v>18525.925955555555</v>
      </c>
      <c r="H293" s="14">
        <f t="shared" si="14"/>
        <v>865.55928611111096</v>
      </c>
    </row>
    <row r="294" spans="1:8" x14ac:dyDescent="0.3">
      <c r="A294" t="s">
        <v>348</v>
      </c>
      <c r="B294" s="16">
        <v>224.21007545254241</v>
      </c>
      <c r="C294" s="15">
        <v>27.22666666666667</v>
      </c>
      <c r="D294" s="15">
        <v>1.6833333333333329</v>
      </c>
      <c r="E294" s="14">
        <v>668.80499999999995</v>
      </c>
      <c r="F294" s="17">
        <f t="shared" si="12"/>
        <v>447300.12802499993</v>
      </c>
      <c r="G294" s="14">
        <f t="shared" si="13"/>
        <v>18209.3308</v>
      </c>
      <c r="H294" s="14">
        <f t="shared" si="14"/>
        <v>1125.8217499999996</v>
      </c>
    </row>
    <row r="295" spans="1:8" x14ac:dyDescent="0.3">
      <c r="A295" t="s">
        <v>349</v>
      </c>
      <c r="B295" s="16">
        <v>219.30725225</v>
      </c>
      <c r="C295" s="15">
        <v>27.27333333333333</v>
      </c>
      <c r="D295" s="15">
        <v>1.4650000000000001</v>
      </c>
      <c r="E295" s="14">
        <v>654.54833333333329</v>
      </c>
      <c r="F295" s="17">
        <f t="shared" si="12"/>
        <v>428433.52066944441</v>
      </c>
      <c r="G295" s="14">
        <f t="shared" si="13"/>
        <v>17851.714877777773</v>
      </c>
      <c r="H295" s="14">
        <f t="shared" si="14"/>
        <v>958.91330833333336</v>
      </c>
    </row>
    <row r="296" spans="1:8" x14ac:dyDescent="0.3">
      <c r="A296" t="s">
        <v>350</v>
      </c>
      <c r="B296" s="16">
        <v>264.12000441666657</v>
      </c>
      <c r="C296" s="15">
        <v>20.38666666666667</v>
      </c>
      <c r="D296" s="15">
        <v>1.791666666666667</v>
      </c>
      <c r="E296" s="14">
        <v>734.07749999999999</v>
      </c>
      <c r="F296" s="17">
        <f t="shared" si="12"/>
        <v>538869.77600624994</v>
      </c>
      <c r="G296" s="14">
        <f t="shared" si="13"/>
        <v>14965.393300000002</v>
      </c>
      <c r="H296" s="14">
        <f t="shared" si="14"/>
        <v>1315.2221875000002</v>
      </c>
    </row>
    <row r="297" spans="1:8" x14ac:dyDescent="0.3">
      <c r="A297" t="s">
        <v>351</v>
      </c>
      <c r="B297" s="16">
        <v>268.23599441666659</v>
      </c>
      <c r="C297" s="15">
        <v>20.246666666666659</v>
      </c>
      <c r="D297" s="15">
        <v>1.5766666666666671</v>
      </c>
      <c r="E297" s="14">
        <v>743.35916666666662</v>
      </c>
      <c r="F297" s="17">
        <f t="shared" si="12"/>
        <v>552582.85066736105</v>
      </c>
      <c r="G297" s="14">
        <f t="shared" si="13"/>
        <v>15050.545261111105</v>
      </c>
      <c r="H297" s="14">
        <f t="shared" si="14"/>
        <v>1172.0296194444447</v>
      </c>
    </row>
    <row r="298" spans="1:8" x14ac:dyDescent="0.3">
      <c r="A298" t="s">
        <v>352</v>
      </c>
      <c r="B298" s="16">
        <v>270.51636558333331</v>
      </c>
      <c r="C298" s="15">
        <v>20.466666666666669</v>
      </c>
      <c r="D298" s="15">
        <v>2.0483333333333329</v>
      </c>
      <c r="E298" s="14">
        <v>753.82499999999993</v>
      </c>
      <c r="F298" s="17">
        <f t="shared" si="12"/>
        <v>568252.13062499987</v>
      </c>
      <c r="G298" s="14">
        <f t="shared" si="13"/>
        <v>15428.285</v>
      </c>
      <c r="H298" s="14">
        <f t="shared" si="14"/>
        <v>1544.0848749999996</v>
      </c>
    </row>
    <row r="299" spans="1:8" x14ac:dyDescent="0.3">
      <c r="A299" t="s">
        <v>353</v>
      </c>
      <c r="B299" s="16">
        <v>274.49908783333342</v>
      </c>
      <c r="C299" s="15">
        <v>20.626666666666669</v>
      </c>
      <c r="D299" s="15">
        <v>1.62</v>
      </c>
      <c r="E299" s="14">
        <v>763.08333333333337</v>
      </c>
      <c r="F299" s="17">
        <f t="shared" si="12"/>
        <v>582296.17361111112</v>
      </c>
      <c r="G299" s="14">
        <f t="shared" si="13"/>
        <v>15739.865555555558</v>
      </c>
      <c r="H299" s="14">
        <f t="shared" si="14"/>
        <v>1236.1950000000002</v>
      </c>
    </row>
    <row r="300" spans="1:8" x14ac:dyDescent="0.3">
      <c r="A300" t="s">
        <v>354</v>
      </c>
      <c r="B300" s="16">
        <v>279.38662675</v>
      </c>
      <c r="C300" s="15">
        <v>20.693333333333332</v>
      </c>
      <c r="D300" s="15">
        <v>2.125</v>
      </c>
      <c r="E300" s="14">
        <v>771.96583333333342</v>
      </c>
      <c r="F300" s="17">
        <f t="shared" si="12"/>
        <v>595931.24783402786</v>
      </c>
      <c r="G300" s="14">
        <f t="shared" si="13"/>
        <v>15974.546311111111</v>
      </c>
      <c r="H300" s="14">
        <f t="shared" si="14"/>
        <v>1640.4273958333335</v>
      </c>
    </row>
    <row r="301" spans="1:8" x14ac:dyDescent="0.3">
      <c r="A301" t="s">
        <v>355</v>
      </c>
      <c r="B301" s="16">
        <v>280.89977225000001</v>
      </c>
      <c r="C301" s="15">
        <v>20.62</v>
      </c>
      <c r="D301" s="15">
        <v>2.043333333333333</v>
      </c>
      <c r="E301" s="14">
        <v>781.0575</v>
      </c>
      <c r="F301" s="17">
        <f t="shared" si="12"/>
        <v>610050.81830625003</v>
      </c>
      <c r="G301" s="14">
        <f t="shared" si="13"/>
        <v>16105.405650000001</v>
      </c>
      <c r="H301" s="14">
        <f t="shared" si="14"/>
        <v>1595.9608249999997</v>
      </c>
    </row>
    <row r="302" spans="1:8" x14ac:dyDescent="0.3">
      <c r="A302" t="s">
        <v>356</v>
      </c>
      <c r="B302" s="16">
        <v>283.97163233333328</v>
      </c>
      <c r="C302" s="15">
        <v>21.06</v>
      </c>
      <c r="D302" s="15">
        <v>1.87</v>
      </c>
      <c r="E302" s="14">
        <v>788.01583333333338</v>
      </c>
      <c r="F302" s="17">
        <f t="shared" si="12"/>
        <v>620968.95358402783</v>
      </c>
      <c r="G302" s="14">
        <f t="shared" si="13"/>
        <v>16595.613450000001</v>
      </c>
      <c r="H302" s="14">
        <f t="shared" si="14"/>
        <v>1473.5896083333334</v>
      </c>
    </row>
    <row r="303" spans="1:8" x14ac:dyDescent="0.3">
      <c r="A303" t="s">
        <v>357</v>
      </c>
      <c r="B303" s="16">
        <v>286.45975916666669</v>
      </c>
      <c r="C303" s="15">
        <v>20.54</v>
      </c>
      <c r="D303" s="15">
        <v>2.4</v>
      </c>
      <c r="E303" s="14">
        <v>795.60416666666663</v>
      </c>
      <c r="F303" s="17">
        <f t="shared" si="12"/>
        <v>632985.99001736101</v>
      </c>
      <c r="G303" s="14">
        <f t="shared" si="13"/>
        <v>16341.709583333331</v>
      </c>
      <c r="H303" s="14">
        <f t="shared" si="14"/>
        <v>1909.4499999999998</v>
      </c>
    </row>
    <row r="304" spans="1:8" x14ac:dyDescent="0.3">
      <c r="A304" t="s">
        <v>358</v>
      </c>
      <c r="B304" s="16">
        <v>288.36674066666671</v>
      </c>
      <c r="C304" s="15">
        <v>20.25333333333333</v>
      </c>
      <c r="D304" s="15">
        <v>2.5550000000000002</v>
      </c>
      <c r="E304" s="14">
        <v>802.17666666666662</v>
      </c>
      <c r="F304" s="17">
        <f t="shared" si="12"/>
        <v>643487.40454444441</v>
      </c>
      <c r="G304" s="14">
        <f t="shared" si="13"/>
        <v>16246.751422222218</v>
      </c>
      <c r="H304" s="14">
        <f t="shared" si="14"/>
        <v>2049.5613833333332</v>
      </c>
    </row>
    <row r="305" spans="1:8" x14ac:dyDescent="0.3">
      <c r="A305" t="s">
        <v>359</v>
      </c>
      <c r="B305" s="16">
        <v>290.17544774999999</v>
      </c>
      <c r="C305" s="15">
        <v>20.233333333333331</v>
      </c>
      <c r="D305" s="15">
        <v>1.79</v>
      </c>
      <c r="E305" s="14">
        <v>808.23083333333341</v>
      </c>
      <c r="F305" s="17">
        <f t="shared" si="12"/>
        <v>653237.07995069458</v>
      </c>
      <c r="G305" s="14">
        <f t="shared" si="13"/>
        <v>16353.203861111111</v>
      </c>
      <c r="H305" s="14">
        <f t="shared" si="14"/>
        <v>1446.7331916666669</v>
      </c>
    </row>
    <row r="306" spans="1:8" x14ac:dyDescent="0.3">
      <c r="A306" t="s">
        <v>360</v>
      </c>
      <c r="B306" s="16">
        <v>291.59459033333331</v>
      </c>
      <c r="C306" s="15">
        <v>20.333333333333329</v>
      </c>
      <c r="D306" s="15">
        <v>2.2816666666666672</v>
      </c>
      <c r="E306" s="14">
        <v>814.28499999999997</v>
      </c>
      <c r="F306" s="17">
        <f t="shared" si="12"/>
        <v>663060.06122499995</v>
      </c>
      <c r="G306" s="14">
        <f t="shared" si="13"/>
        <v>16557.12833333333</v>
      </c>
      <c r="H306" s="14">
        <f t="shared" si="14"/>
        <v>1857.9269416666671</v>
      </c>
    </row>
    <row r="307" spans="1:8" x14ac:dyDescent="0.3">
      <c r="A307" t="s">
        <v>361</v>
      </c>
      <c r="B307" s="16">
        <v>292.50378833333332</v>
      </c>
      <c r="C307" s="15">
        <v>19.966666666666669</v>
      </c>
      <c r="D307" s="15">
        <v>1.9716666666666669</v>
      </c>
      <c r="E307" s="14">
        <v>821.80500000000006</v>
      </c>
      <c r="F307" s="17">
        <f t="shared" si="12"/>
        <v>675363.45802500006</v>
      </c>
      <c r="G307" s="14">
        <f t="shared" si="13"/>
        <v>16408.706500000004</v>
      </c>
      <c r="H307" s="14">
        <f t="shared" si="14"/>
        <v>1620.3255250000004</v>
      </c>
    </row>
    <row r="308" spans="1:8" x14ac:dyDescent="0.3">
      <c r="A308" t="s">
        <v>362</v>
      </c>
      <c r="B308" s="16">
        <v>294.68800141666662</v>
      </c>
      <c r="C308" s="15">
        <v>20.18</v>
      </c>
      <c r="D308" s="15">
        <v>2.1316666666666668</v>
      </c>
      <c r="E308" s="14">
        <v>825.37583333333339</v>
      </c>
      <c r="F308" s="17">
        <f t="shared" si="12"/>
        <v>681245.26625069452</v>
      </c>
      <c r="G308" s="14">
        <f t="shared" si="13"/>
        <v>16656.084316666667</v>
      </c>
      <c r="H308" s="14">
        <f t="shared" si="14"/>
        <v>1759.4261513888891</v>
      </c>
    </row>
    <row r="309" spans="1:8" x14ac:dyDescent="0.3">
      <c r="A309" t="s">
        <v>363</v>
      </c>
      <c r="B309" s="16">
        <v>295.85886725</v>
      </c>
      <c r="C309" s="15">
        <v>20.006666666666671</v>
      </c>
      <c r="D309" s="15">
        <v>2.2833333333333332</v>
      </c>
      <c r="E309" s="14">
        <v>833.46083333333343</v>
      </c>
      <c r="F309" s="17">
        <f t="shared" si="12"/>
        <v>694656.96070069459</v>
      </c>
      <c r="G309" s="14">
        <f t="shared" si="13"/>
        <v>16674.77307222223</v>
      </c>
      <c r="H309" s="14">
        <f t="shared" si="14"/>
        <v>1903.0689027777778</v>
      </c>
    </row>
    <row r="310" spans="1:8" x14ac:dyDescent="0.3">
      <c r="A310" t="s">
        <v>364</v>
      </c>
      <c r="B310" s="16">
        <v>297.74033480338983</v>
      </c>
      <c r="C310" s="15">
        <v>20.16</v>
      </c>
      <c r="D310" s="15">
        <v>2.2316666666666669</v>
      </c>
      <c r="E310" s="14">
        <v>839.88166666666677</v>
      </c>
      <c r="F310" s="17">
        <f t="shared" si="12"/>
        <v>705401.21400277794</v>
      </c>
      <c r="G310" s="14">
        <f t="shared" si="13"/>
        <v>16932.014400000004</v>
      </c>
      <c r="H310" s="14">
        <f t="shared" si="14"/>
        <v>1874.3359194444449</v>
      </c>
    </row>
    <row r="311" spans="1:8" x14ac:dyDescent="0.3">
      <c r="A311" t="s">
        <v>365</v>
      </c>
      <c r="B311" s="16">
        <v>297.02075374999998</v>
      </c>
      <c r="C311" s="15">
        <v>20.326666666666661</v>
      </c>
      <c r="D311" s="15">
        <v>2.098333333333334</v>
      </c>
      <c r="E311" s="14">
        <v>842.36</v>
      </c>
      <c r="F311" s="17">
        <f t="shared" si="12"/>
        <v>709570.36959999998</v>
      </c>
      <c r="G311" s="14">
        <f t="shared" si="13"/>
        <v>17122.370933333328</v>
      </c>
      <c r="H311" s="14">
        <f t="shared" si="14"/>
        <v>1767.5520666666673</v>
      </c>
    </row>
    <row r="312" spans="1:8" x14ac:dyDescent="0.3">
      <c r="A312" t="s">
        <v>366</v>
      </c>
      <c r="B312" s="16">
        <v>298.3628665833333</v>
      </c>
      <c r="C312" s="15">
        <v>19.846666666666671</v>
      </c>
      <c r="D312" s="15">
        <v>2.7366666666666659</v>
      </c>
      <c r="E312" s="14">
        <v>844.49916666666684</v>
      </c>
      <c r="F312" s="17">
        <f t="shared" si="12"/>
        <v>713178.84250069468</v>
      </c>
      <c r="G312" s="14">
        <f t="shared" si="13"/>
        <v>16760.493461111117</v>
      </c>
      <c r="H312" s="14">
        <f t="shared" si="14"/>
        <v>2311.1127194444443</v>
      </c>
    </row>
    <row r="313" spans="1:8" x14ac:dyDescent="0.3">
      <c r="A313" t="s">
        <v>367</v>
      </c>
      <c r="B313" s="16">
        <v>299.25529391666657</v>
      </c>
      <c r="C313" s="15">
        <v>19.706666666666671</v>
      </c>
      <c r="D313" s="15">
        <v>2.4516666666666671</v>
      </c>
      <c r="E313" s="14">
        <v>849.60416666666663</v>
      </c>
      <c r="F313" s="17">
        <f t="shared" si="12"/>
        <v>721827.24001736101</v>
      </c>
      <c r="G313" s="14">
        <f t="shared" si="13"/>
        <v>16742.866111111114</v>
      </c>
      <c r="H313" s="14">
        <f t="shared" si="14"/>
        <v>2082.9462152777783</v>
      </c>
    </row>
    <row r="314" spans="1:8" x14ac:dyDescent="0.3">
      <c r="A314" t="s">
        <v>368</v>
      </c>
      <c r="B314" s="16">
        <v>300.69875966666672</v>
      </c>
      <c r="C314" s="15">
        <v>19.93333333333333</v>
      </c>
      <c r="D314" s="15">
        <v>2.74</v>
      </c>
      <c r="E314" s="14">
        <v>852.91666666666663</v>
      </c>
      <c r="F314" s="17">
        <f t="shared" si="12"/>
        <v>727466.84027777775</v>
      </c>
      <c r="G314" s="14">
        <f t="shared" si="13"/>
        <v>17001.472222222219</v>
      </c>
      <c r="H314" s="14">
        <f t="shared" si="14"/>
        <v>2336.9916666666668</v>
      </c>
    </row>
    <row r="315" spans="1:8" x14ac:dyDescent="0.3">
      <c r="A315" t="s">
        <v>369</v>
      </c>
      <c r="B315" s="16">
        <v>300.88727749999998</v>
      </c>
      <c r="C315" s="15">
        <v>19.806666666666668</v>
      </c>
      <c r="D315" s="15">
        <v>2.5350000000000001</v>
      </c>
      <c r="E315" s="14">
        <v>855.73083333333318</v>
      </c>
      <c r="F315" s="17">
        <f t="shared" si="12"/>
        <v>732275.25911736081</v>
      </c>
      <c r="G315" s="14">
        <f t="shared" si="13"/>
        <v>16949.17537222222</v>
      </c>
      <c r="H315" s="14">
        <f t="shared" si="14"/>
        <v>2169.2776624999997</v>
      </c>
    </row>
    <row r="316" spans="1:8" x14ac:dyDescent="0.3">
      <c r="A316" t="s">
        <v>370</v>
      </c>
      <c r="B316" s="16">
        <v>300.23174699999998</v>
      </c>
      <c r="C316" s="15">
        <v>20.053333333333331</v>
      </c>
      <c r="D316" s="15">
        <v>2.351666666666667</v>
      </c>
      <c r="E316" s="14">
        <v>858.16583333333335</v>
      </c>
      <c r="F316" s="17">
        <f t="shared" si="12"/>
        <v>736448.59750069445</v>
      </c>
      <c r="G316" s="14">
        <f t="shared" si="13"/>
        <v>17209.085511111109</v>
      </c>
      <c r="H316" s="14">
        <f t="shared" si="14"/>
        <v>2018.1199847222226</v>
      </c>
    </row>
    <row r="317" spans="1:8" x14ac:dyDescent="0.3">
      <c r="A317" t="s">
        <v>371</v>
      </c>
      <c r="B317" s="16">
        <v>301.52792191666668</v>
      </c>
      <c r="C317" s="15">
        <v>19.806666666666668</v>
      </c>
      <c r="D317" s="15">
        <v>3.1766666666666672</v>
      </c>
      <c r="E317" s="14">
        <v>856.07333333333327</v>
      </c>
      <c r="F317" s="17">
        <f t="shared" si="12"/>
        <v>732861.55204444437</v>
      </c>
      <c r="G317" s="14">
        <f t="shared" si="13"/>
        <v>16955.959155555556</v>
      </c>
      <c r="H317" s="14">
        <f t="shared" si="14"/>
        <v>2719.4596222222226</v>
      </c>
    </row>
    <row r="318" spans="1:8" x14ac:dyDescent="0.3">
      <c r="A318" t="s">
        <v>372</v>
      </c>
      <c r="B318" s="16">
        <v>300.08328866666659</v>
      </c>
      <c r="C318" s="15">
        <v>19.393333333333331</v>
      </c>
      <c r="D318" s="15">
        <v>2.8583333333333329</v>
      </c>
      <c r="E318" s="14">
        <v>855.10833333333335</v>
      </c>
      <c r="F318" s="17">
        <f t="shared" si="12"/>
        <v>731210.26173611113</v>
      </c>
      <c r="G318" s="14">
        <f t="shared" si="13"/>
        <v>16583.400944444442</v>
      </c>
      <c r="H318" s="14">
        <f t="shared" si="14"/>
        <v>2444.1846527777775</v>
      </c>
    </row>
    <row r="319" spans="1:8" x14ac:dyDescent="0.3">
      <c r="A319" t="s">
        <v>373</v>
      </c>
      <c r="B319" s="16">
        <v>300.97971908333329</v>
      </c>
      <c r="C319" s="15">
        <v>19.62</v>
      </c>
      <c r="D319" s="15">
        <v>2.37</v>
      </c>
      <c r="E319" s="14">
        <v>850.35833333333335</v>
      </c>
      <c r="F319" s="17">
        <f t="shared" si="12"/>
        <v>723109.29506944446</v>
      </c>
      <c r="G319" s="14">
        <f t="shared" si="13"/>
        <v>16684.030500000001</v>
      </c>
      <c r="H319" s="14">
        <f t="shared" si="14"/>
        <v>2015.3492500000002</v>
      </c>
    </row>
    <row r="320" spans="1:8" x14ac:dyDescent="0.3">
      <c r="A320" t="s">
        <v>374</v>
      </c>
      <c r="B320" s="16">
        <v>300.28629883333338</v>
      </c>
      <c r="C320" s="15">
        <v>19.966666666666669</v>
      </c>
      <c r="D320" s="15">
        <v>2.3233333333333328</v>
      </c>
      <c r="E320" s="14">
        <v>853.04666666666662</v>
      </c>
      <c r="F320" s="17">
        <f t="shared" si="12"/>
        <v>727688.61551111098</v>
      </c>
      <c r="G320" s="14">
        <f t="shared" si="13"/>
        <v>17032.498444444445</v>
      </c>
      <c r="H320" s="14">
        <f t="shared" si="14"/>
        <v>1981.9117555555549</v>
      </c>
    </row>
    <row r="321" spans="1:8" x14ac:dyDescent="0.3">
      <c r="A321" t="s">
        <v>375</v>
      </c>
      <c r="B321" s="16">
        <v>299.30012549999998</v>
      </c>
      <c r="C321" s="15">
        <v>19.8</v>
      </c>
      <c r="D321" s="15">
        <v>2.4683333333333328</v>
      </c>
      <c r="E321" s="14">
        <v>848.60833333333323</v>
      </c>
      <c r="F321" s="17">
        <f t="shared" si="12"/>
        <v>720136.10340277757</v>
      </c>
      <c r="G321" s="14">
        <f t="shared" si="13"/>
        <v>16802.445</v>
      </c>
      <c r="H321" s="14">
        <f t="shared" si="14"/>
        <v>2094.6482361111102</v>
      </c>
    </row>
    <row r="322" spans="1:8" x14ac:dyDescent="0.3">
      <c r="A322" t="s">
        <v>376</v>
      </c>
      <c r="B322" s="16">
        <v>296.51343833333328</v>
      </c>
      <c r="C322" s="15">
        <v>19.766666666666669</v>
      </c>
      <c r="D322" s="15">
        <v>2.5499999999999998</v>
      </c>
      <c r="E322" s="14">
        <v>846.8658333333334</v>
      </c>
      <c r="F322" s="17">
        <f t="shared" ref="F322:F344" si="15">$E322*$E322</f>
        <v>717181.73966736125</v>
      </c>
      <c r="G322" s="14">
        <f t="shared" ref="G322:G344" si="16">$E322*$C322</f>
        <v>16739.714638888894</v>
      </c>
      <c r="H322" s="14">
        <f t="shared" ref="H322:H344" si="17">$E322*$D322</f>
        <v>2159.5078750000002</v>
      </c>
    </row>
    <row r="323" spans="1:8" x14ac:dyDescent="0.3">
      <c r="A323" t="s">
        <v>377</v>
      </c>
      <c r="B323" s="16">
        <v>293.60993283333329</v>
      </c>
      <c r="C323" s="15">
        <v>19.77333333333333</v>
      </c>
      <c r="D323" s="15">
        <v>2.2549999999999999</v>
      </c>
      <c r="E323" s="14">
        <v>842.47666666666657</v>
      </c>
      <c r="F323" s="17">
        <f t="shared" si="15"/>
        <v>709766.93387777766</v>
      </c>
      <c r="G323" s="14">
        <f t="shared" si="16"/>
        <v>16658.571955555552</v>
      </c>
      <c r="H323" s="14">
        <f t="shared" si="17"/>
        <v>1899.784883333333</v>
      </c>
    </row>
    <row r="324" spans="1:8" x14ac:dyDescent="0.3">
      <c r="A324" t="s">
        <v>378</v>
      </c>
      <c r="B324" s="16">
        <v>293.86512116666671</v>
      </c>
      <c r="C324" s="15">
        <v>19.693333333333332</v>
      </c>
      <c r="D324" s="15">
        <v>2.4900000000000002</v>
      </c>
      <c r="E324" s="14">
        <v>836.76166666666677</v>
      </c>
      <c r="F324" s="17">
        <f t="shared" si="15"/>
        <v>700170.08680277795</v>
      </c>
      <c r="G324" s="14">
        <f t="shared" si="16"/>
        <v>16478.626422222223</v>
      </c>
      <c r="H324" s="14">
        <f t="shared" si="17"/>
        <v>2083.5365500000003</v>
      </c>
    </row>
    <row r="325" spans="1:8" x14ac:dyDescent="0.3">
      <c r="A325" t="s">
        <v>379</v>
      </c>
      <c r="B325" s="16">
        <v>292.40485016666668</v>
      </c>
      <c r="C325" s="15">
        <v>19.90666666666667</v>
      </c>
      <c r="D325" s="15">
        <v>2.753333333333333</v>
      </c>
      <c r="E325" s="14">
        <v>832.52833333333342</v>
      </c>
      <c r="F325" s="17">
        <f t="shared" si="15"/>
        <v>693103.42580277787</v>
      </c>
      <c r="G325" s="14">
        <f t="shared" si="16"/>
        <v>16572.864022222228</v>
      </c>
      <c r="H325" s="14">
        <f t="shared" si="17"/>
        <v>2292.2280111111108</v>
      </c>
    </row>
    <row r="326" spans="1:8" x14ac:dyDescent="0.3">
      <c r="A326" t="s">
        <v>380</v>
      </c>
      <c r="B326" s="16">
        <v>288.56177550000001</v>
      </c>
      <c r="C326" s="15">
        <v>19.760000000000002</v>
      </c>
      <c r="D326" s="15">
        <v>1.7549999999999999</v>
      </c>
      <c r="E326" s="14">
        <v>826.73750000000007</v>
      </c>
      <c r="F326" s="17">
        <f t="shared" si="15"/>
        <v>683494.89390625013</v>
      </c>
      <c r="G326" s="14">
        <f t="shared" si="16"/>
        <v>16336.333000000002</v>
      </c>
      <c r="H326" s="14">
        <f t="shared" si="17"/>
        <v>1450.9243125</v>
      </c>
    </row>
    <row r="327" spans="1:8" x14ac:dyDescent="0.3">
      <c r="A327" t="s">
        <v>381</v>
      </c>
      <c r="B327" s="16">
        <v>285.2180146666667</v>
      </c>
      <c r="C327" s="15">
        <v>20.173333333333339</v>
      </c>
      <c r="D327" s="15">
        <v>1.918333333333333</v>
      </c>
      <c r="E327" s="14">
        <v>817.18833333333339</v>
      </c>
      <c r="F327" s="17">
        <f t="shared" si="15"/>
        <v>667796.77213611116</v>
      </c>
      <c r="G327" s="14">
        <f t="shared" si="16"/>
        <v>16485.412644444452</v>
      </c>
      <c r="H327" s="14">
        <f t="shared" si="17"/>
        <v>1567.6396194444442</v>
      </c>
    </row>
    <row r="328" spans="1:8" x14ac:dyDescent="0.3">
      <c r="A328" t="s">
        <v>382</v>
      </c>
      <c r="B328" s="16">
        <v>284.97017291666663</v>
      </c>
      <c r="C328" s="15">
        <v>20.353333333333332</v>
      </c>
      <c r="D328" s="15">
        <v>1.9883333333333331</v>
      </c>
      <c r="E328" s="14">
        <v>813.35166666666657</v>
      </c>
      <c r="F328" s="17">
        <f t="shared" si="15"/>
        <v>661540.93366944429</v>
      </c>
      <c r="G328" s="14">
        <f t="shared" si="16"/>
        <v>16554.417588888886</v>
      </c>
      <c r="H328" s="14">
        <f t="shared" si="17"/>
        <v>1617.2142305555551</v>
      </c>
    </row>
    <row r="329" spans="1:8" x14ac:dyDescent="0.3">
      <c r="A329" t="s">
        <v>383</v>
      </c>
      <c r="B329" s="16">
        <v>279.71424150000001</v>
      </c>
      <c r="C329" s="15">
        <v>20.22</v>
      </c>
      <c r="D329" s="15">
        <v>2.66</v>
      </c>
      <c r="E329" s="14">
        <v>809.98166666666657</v>
      </c>
      <c r="F329" s="17">
        <f t="shared" si="15"/>
        <v>656070.30033611099</v>
      </c>
      <c r="G329" s="14">
        <f t="shared" si="16"/>
        <v>16377.829299999998</v>
      </c>
      <c r="H329" s="14">
        <f t="shared" si="17"/>
        <v>2154.5512333333331</v>
      </c>
    </row>
    <row r="330" spans="1:8" x14ac:dyDescent="0.3">
      <c r="A330" t="s">
        <v>384</v>
      </c>
      <c r="B330" s="16">
        <v>279.45421349999998</v>
      </c>
      <c r="C330" s="15">
        <v>19.68</v>
      </c>
      <c r="D330" s="15">
        <v>2.0550000000000002</v>
      </c>
      <c r="E330" s="14">
        <v>801.53083333333336</v>
      </c>
      <c r="F330" s="17">
        <f t="shared" si="15"/>
        <v>642451.67678402783</v>
      </c>
      <c r="G330" s="14">
        <f t="shared" si="16"/>
        <v>15774.1268</v>
      </c>
      <c r="H330" s="14">
        <f t="shared" si="17"/>
        <v>1647.1458625000002</v>
      </c>
    </row>
    <row r="331" spans="1:8" x14ac:dyDescent="0.3">
      <c r="A331" t="s">
        <v>385</v>
      </c>
      <c r="B331" s="16">
        <v>273.32088991666672</v>
      </c>
      <c r="C331" s="15">
        <v>19.553333333333331</v>
      </c>
      <c r="D331" s="15">
        <v>1.915</v>
      </c>
      <c r="E331" s="14">
        <v>794.30499999999995</v>
      </c>
      <c r="F331" s="17">
        <f t="shared" si="15"/>
        <v>630920.43302499992</v>
      </c>
      <c r="G331" s="14">
        <f t="shared" si="16"/>
        <v>15531.31043333333</v>
      </c>
      <c r="H331" s="14">
        <f t="shared" si="17"/>
        <v>1521.094075</v>
      </c>
    </row>
    <row r="332" spans="1:8" x14ac:dyDescent="0.3">
      <c r="A332" t="s">
        <v>386</v>
      </c>
      <c r="B332" s="16">
        <v>271.72500150000002</v>
      </c>
      <c r="C332" s="15">
        <v>19.266666666666669</v>
      </c>
      <c r="D332" s="15">
        <v>2.026666666666666</v>
      </c>
      <c r="E332" s="14">
        <v>784.40666666666664</v>
      </c>
      <c r="F332" s="17">
        <f t="shared" si="15"/>
        <v>615293.81871111109</v>
      </c>
      <c r="G332" s="14">
        <f t="shared" si="16"/>
        <v>15112.901777777779</v>
      </c>
      <c r="H332" s="14">
        <f t="shared" si="17"/>
        <v>1589.7308444444438</v>
      </c>
    </row>
    <row r="333" spans="1:8" x14ac:dyDescent="0.3">
      <c r="A333" t="s">
        <v>387</v>
      </c>
      <c r="B333" s="16">
        <v>270.37187458333329</v>
      </c>
      <c r="C333" s="15">
        <v>19.813333333333329</v>
      </c>
      <c r="D333" s="15">
        <v>2.36</v>
      </c>
      <c r="E333" s="14">
        <v>781.58833333333337</v>
      </c>
      <c r="F333" s="17">
        <f t="shared" si="15"/>
        <v>610880.32280277787</v>
      </c>
      <c r="G333" s="14">
        <f t="shared" si="16"/>
        <v>15485.870177777775</v>
      </c>
      <c r="H333" s="14">
        <f t="shared" si="17"/>
        <v>1844.5484666666666</v>
      </c>
    </row>
    <row r="334" spans="1:8" x14ac:dyDescent="0.3">
      <c r="A334" t="s">
        <v>388</v>
      </c>
      <c r="B334" s="16">
        <v>262.88539758333332</v>
      </c>
      <c r="C334" s="15">
        <v>20.001754385964912</v>
      </c>
      <c r="D334" s="15">
        <v>2.0216666666666669</v>
      </c>
      <c r="E334" s="14">
        <v>771.31583333333333</v>
      </c>
      <c r="F334" s="17">
        <f t="shared" si="15"/>
        <v>594928.11475069448</v>
      </c>
      <c r="G334" s="14">
        <f t="shared" si="16"/>
        <v>15427.669852339181</v>
      </c>
      <c r="H334" s="14">
        <f t="shared" si="17"/>
        <v>1559.3435097222225</v>
      </c>
    </row>
    <row r="335" spans="1:8" x14ac:dyDescent="0.3">
      <c r="A335" t="s">
        <v>389</v>
      </c>
      <c r="B335" s="16">
        <v>262.78156300000001</v>
      </c>
      <c r="C335" s="15">
        <v>19.93</v>
      </c>
      <c r="D335" s="15">
        <v>1.835</v>
      </c>
      <c r="E335" s="14">
        <v>761.30166666666662</v>
      </c>
      <c r="F335" s="17">
        <f t="shared" si="15"/>
        <v>579580.2276694444</v>
      </c>
      <c r="G335" s="14">
        <f t="shared" si="16"/>
        <v>15172.742216666666</v>
      </c>
      <c r="H335" s="14">
        <f t="shared" si="17"/>
        <v>1396.9885583333332</v>
      </c>
    </row>
    <row r="336" spans="1:8" x14ac:dyDescent="0.3">
      <c r="A336" t="s">
        <v>390</v>
      </c>
      <c r="B336" s="16">
        <v>259.81318049999999</v>
      </c>
      <c r="C336" s="15">
        <v>19.695121951219509</v>
      </c>
      <c r="D336" s="15">
        <v>1.968292682926829</v>
      </c>
      <c r="E336" s="14">
        <v>764.12162162162167</v>
      </c>
      <c r="F336" s="17">
        <f t="shared" si="15"/>
        <v>583881.85262965679</v>
      </c>
      <c r="G336" s="14">
        <f t="shared" si="16"/>
        <v>15049.468523401449</v>
      </c>
      <c r="H336" s="14">
        <f t="shared" si="17"/>
        <v>1504.0149967040211</v>
      </c>
    </row>
    <row r="337" spans="1:8" x14ac:dyDescent="0.3">
      <c r="A337" t="s">
        <v>391</v>
      </c>
      <c r="B337" s="16">
        <v>256.71835575</v>
      </c>
      <c r="C337" s="15">
        <v>19.686666666666671</v>
      </c>
      <c r="D337" s="15">
        <v>2.4700000000000002</v>
      </c>
      <c r="E337" s="14">
        <v>743.96416666666664</v>
      </c>
      <c r="F337" s="17">
        <f t="shared" si="15"/>
        <v>553482.68128402776</v>
      </c>
      <c r="G337" s="14">
        <f t="shared" si="16"/>
        <v>14646.174561111115</v>
      </c>
      <c r="H337" s="14">
        <f t="shared" si="17"/>
        <v>1837.5914916666668</v>
      </c>
    </row>
    <row r="338" spans="1:8" x14ac:dyDescent="0.3">
      <c r="A338" t="s">
        <v>392</v>
      </c>
      <c r="B338" s="16">
        <v>250.65863608333331</v>
      </c>
      <c r="C338" s="15">
        <v>19.52666666666666</v>
      </c>
      <c r="D338" s="15">
        <v>1.9750000000000001</v>
      </c>
      <c r="E338" s="14">
        <v>732.18916666666667</v>
      </c>
      <c r="F338" s="17">
        <f t="shared" si="15"/>
        <v>536100.97578402783</v>
      </c>
      <c r="G338" s="14">
        <f t="shared" si="16"/>
        <v>14297.21379444444</v>
      </c>
      <c r="H338" s="14">
        <f t="shared" si="17"/>
        <v>1446.0736041666667</v>
      </c>
    </row>
    <row r="339" spans="1:8" x14ac:dyDescent="0.3">
      <c r="A339" t="s">
        <v>393</v>
      </c>
      <c r="B339" s="16">
        <v>248.0094759166667</v>
      </c>
      <c r="C339" s="15">
        <v>19.52</v>
      </c>
      <c r="D339" s="15">
        <v>2.4249999999999998</v>
      </c>
      <c r="E339" s="14">
        <v>723.08083333333343</v>
      </c>
      <c r="F339" s="17">
        <f t="shared" si="15"/>
        <v>522845.89153402793</v>
      </c>
      <c r="G339" s="14">
        <f t="shared" si="16"/>
        <v>14114.537866666667</v>
      </c>
      <c r="H339" s="14">
        <f t="shared" si="17"/>
        <v>1753.4710208333333</v>
      </c>
    </row>
    <row r="340" spans="1:8" x14ac:dyDescent="0.3">
      <c r="A340" t="s">
        <v>394</v>
      </c>
      <c r="B340" s="16">
        <v>243.56113133333329</v>
      </c>
      <c r="C340" s="15">
        <v>19.373333333333331</v>
      </c>
      <c r="D340" s="15">
        <v>2.13</v>
      </c>
      <c r="E340" s="14">
        <v>710.95083333333332</v>
      </c>
      <c r="F340" s="17">
        <f t="shared" si="15"/>
        <v>505451.08741736109</v>
      </c>
      <c r="G340" s="14">
        <f t="shared" si="16"/>
        <v>13773.487477777777</v>
      </c>
      <c r="H340" s="14">
        <f t="shared" si="17"/>
        <v>1514.3252749999999</v>
      </c>
    </row>
    <row r="341" spans="1:8" x14ac:dyDescent="0.3">
      <c r="A341" t="s">
        <v>395</v>
      </c>
      <c r="B341" s="16">
        <v>236.46878724999999</v>
      </c>
      <c r="C341" s="15">
        <v>19.646666666666661</v>
      </c>
      <c r="D341" s="15">
        <v>1.52</v>
      </c>
      <c r="E341" s="14">
        <v>695.42416666666668</v>
      </c>
      <c r="F341" s="17">
        <f t="shared" si="15"/>
        <v>483614.7715840278</v>
      </c>
      <c r="G341" s="14">
        <f t="shared" si="16"/>
        <v>13662.76679444444</v>
      </c>
      <c r="H341" s="14">
        <f t="shared" si="17"/>
        <v>1057.0447333333334</v>
      </c>
    </row>
    <row r="342" spans="1:8" x14ac:dyDescent="0.3">
      <c r="A342" t="s">
        <v>396</v>
      </c>
      <c r="B342" s="16">
        <v>231.5980806666667</v>
      </c>
      <c r="C342" s="15">
        <v>19.566666666666659</v>
      </c>
      <c r="D342" s="15">
        <v>2.6383333333333341</v>
      </c>
      <c r="E342" s="14">
        <v>683.07083333333333</v>
      </c>
      <c r="F342" s="17">
        <f t="shared" si="15"/>
        <v>466585.76335069444</v>
      </c>
      <c r="G342" s="14">
        <f t="shared" si="16"/>
        <v>13365.41930555555</v>
      </c>
      <c r="H342" s="14">
        <f t="shared" si="17"/>
        <v>1802.1685486111116</v>
      </c>
    </row>
    <row r="343" spans="1:8" x14ac:dyDescent="0.3">
      <c r="A343" t="s">
        <v>397</v>
      </c>
      <c r="B343" s="16">
        <v>226.3011066666667</v>
      </c>
      <c r="C343" s="15">
        <v>19.366666666666671</v>
      </c>
      <c r="D343" s="15">
        <v>2.5733333333333328</v>
      </c>
      <c r="E343" s="14">
        <v>674.82749999999999</v>
      </c>
      <c r="F343" s="17">
        <f t="shared" si="15"/>
        <v>455392.15475624998</v>
      </c>
      <c r="G343" s="14">
        <f t="shared" si="16"/>
        <v>13069.159250000002</v>
      </c>
      <c r="H343" s="14">
        <f t="shared" si="17"/>
        <v>1736.5560999999996</v>
      </c>
    </row>
    <row r="344" spans="1:8" x14ac:dyDescent="0.3">
      <c r="A344" t="s">
        <v>398</v>
      </c>
      <c r="B344" s="16">
        <v>219.46617025</v>
      </c>
      <c r="C344" s="15">
        <v>19.326666666666661</v>
      </c>
      <c r="D344" s="15">
        <v>1.938333333333333</v>
      </c>
      <c r="E344" s="14">
        <v>655.2208333333333</v>
      </c>
      <c r="F344" s="17">
        <f t="shared" si="15"/>
        <v>429314.34043402772</v>
      </c>
      <c r="G344" s="14">
        <f t="shared" si="16"/>
        <v>12663.234638888884</v>
      </c>
      <c r="H344" s="14">
        <f t="shared" si="17"/>
        <v>1270.0363819444442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4A3B8"/>
  </sheetPr>
  <dimension ref="A1:K12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2" customWidth="1"/>
    <col min="2" max="8" width="12" customWidth="1"/>
    <col min="10" max="10" width="12" customWidth="1"/>
    <col min="11" max="11" width="72" customWidth="1"/>
  </cols>
  <sheetData>
    <row r="1" spans="1:11" x14ac:dyDescent="0.3">
      <c r="A1" t="s">
        <v>51</v>
      </c>
      <c r="B1" t="s">
        <v>55</v>
      </c>
      <c r="C1" t="s">
        <v>53</v>
      </c>
      <c r="D1" t="s">
        <v>54</v>
      </c>
      <c r="E1" t="s">
        <v>52</v>
      </c>
      <c r="F1" t="s">
        <v>399</v>
      </c>
      <c r="G1" t="s">
        <v>400</v>
      </c>
      <c r="H1" t="s">
        <v>401</v>
      </c>
      <c r="J1" s="5" t="s">
        <v>413</v>
      </c>
    </row>
    <row r="2" spans="1:11" x14ac:dyDescent="0.3">
      <c r="A2" t="s">
        <v>414</v>
      </c>
      <c r="B2" s="16">
        <v>316.58999999999997</v>
      </c>
      <c r="C2" s="15">
        <v>22</v>
      </c>
      <c r="D2" s="15">
        <v>3</v>
      </c>
      <c r="E2" s="14">
        <v>815.2885</v>
      </c>
      <c r="F2" s="17">
        <f t="shared" ref="F2:F33" si="0">$E2*$E2</f>
        <v>664695.33823224995</v>
      </c>
      <c r="G2" s="14">
        <f t="shared" ref="G2:G33" si="1">$E2*$C2</f>
        <v>17936.347000000002</v>
      </c>
      <c r="H2" s="14">
        <f t="shared" ref="H2:H33" si="2">$E2*$D2</f>
        <v>2445.8654999999999</v>
      </c>
    </row>
    <row r="3" spans="1:11" x14ac:dyDescent="0.3">
      <c r="A3" t="s">
        <v>415</v>
      </c>
      <c r="B3" s="16">
        <v>341.48</v>
      </c>
      <c r="C3" s="15">
        <v>21</v>
      </c>
      <c r="D3" s="15">
        <v>3</v>
      </c>
      <c r="E3" s="14">
        <v>873.2817</v>
      </c>
      <c r="F3" s="17">
        <f t="shared" si="0"/>
        <v>762620.92755489005</v>
      </c>
      <c r="G3" s="14">
        <f t="shared" si="1"/>
        <v>18338.915700000001</v>
      </c>
      <c r="H3" s="14">
        <f t="shared" si="2"/>
        <v>2619.8451</v>
      </c>
      <c r="J3" s="6" t="s">
        <v>403</v>
      </c>
      <c r="K3" s="6" t="s">
        <v>404</v>
      </c>
    </row>
    <row r="4" spans="1:11" x14ac:dyDescent="0.3">
      <c r="A4" t="s">
        <v>416</v>
      </c>
      <c r="B4" s="16">
        <v>264.89999999999998</v>
      </c>
      <c r="C4" s="15">
        <v>20</v>
      </c>
      <c r="D4" s="15">
        <v>3</v>
      </c>
      <c r="E4" s="14">
        <v>695.76279999999997</v>
      </c>
      <c r="F4" s="17">
        <f t="shared" si="0"/>
        <v>484085.87386383995</v>
      </c>
      <c r="G4" s="14">
        <f t="shared" si="1"/>
        <v>13915.255999999999</v>
      </c>
      <c r="H4" s="14">
        <f t="shared" si="2"/>
        <v>2087.2883999999999</v>
      </c>
      <c r="J4" s="2" t="s">
        <v>51</v>
      </c>
      <c r="K4" s="3" t="s">
        <v>405</v>
      </c>
    </row>
    <row r="5" spans="1:11" x14ac:dyDescent="0.3">
      <c r="A5" t="s">
        <v>417</v>
      </c>
      <c r="B5" s="16">
        <v>340.33</v>
      </c>
      <c r="C5" s="15">
        <v>20</v>
      </c>
      <c r="D5" s="15">
        <v>2</v>
      </c>
      <c r="E5" s="14">
        <v>873.11130000000003</v>
      </c>
      <c r="F5" s="17">
        <f t="shared" si="0"/>
        <v>762323.34218769008</v>
      </c>
      <c r="G5" s="14">
        <f t="shared" si="1"/>
        <v>17462.226000000002</v>
      </c>
      <c r="H5" s="14">
        <f t="shared" si="2"/>
        <v>1746.2226000000001</v>
      </c>
      <c r="J5" s="2" t="s">
        <v>55</v>
      </c>
      <c r="K5" s="3" t="s">
        <v>406</v>
      </c>
    </row>
    <row r="6" spans="1:11" x14ac:dyDescent="0.3">
      <c r="A6" t="s">
        <v>418</v>
      </c>
      <c r="B6" s="16">
        <v>352.28</v>
      </c>
      <c r="C6" s="15">
        <v>20</v>
      </c>
      <c r="D6" s="15">
        <v>3</v>
      </c>
      <c r="E6" s="14">
        <v>901.24480000000005</v>
      </c>
      <c r="F6" s="17">
        <f t="shared" si="0"/>
        <v>812242.18952704011</v>
      </c>
      <c r="G6" s="14">
        <f t="shared" si="1"/>
        <v>18024.896000000001</v>
      </c>
      <c r="H6" s="14">
        <f t="shared" si="2"/>
        <v>2703.7344000000003</v>
      </c>
      <c r="J6" s="2" t="s">
        <v>53</v>
      </c>
      <c r="K6" s="3" t="s">
        <v>407</v>
      </c>
    </row>
    <row r="7" spans="1:11" x14ac:dyDescent="0.3">
      <c r="A7" t="s">
        <v>419</v>
      </c>
      <c r="B7" s="16">
        <v>319.27</v>
      </c>
      <c r="C7" s="15">
        <v>20</v>
      </c>
      <c r="D7" s="15">
        <v>3</v>
      </c>
      <c r="E7" s="14">
        <v>820.89819999999997</v>
      </c>
      <c r="F7" s="17">
        <f t="shared" si="0"/>
        <v>673873.85476323997</v>
      </c>
      <c r="G7" s="14">
        <f t="shared" si="1"/>
        <v>16417.964</v>
      </c>
      <c r="H7" s="14">
        <f t="shared" si="2"/>
        <v>2462.6945999999998</v>
      </c>
      <c r="J7" s="2" t="s">
        <v>54</v>
      </c>
      <c r="K7" s="3" t="s">
        <v>408</v>
      </c>
    </row>
    <row r="8" spans="1:11" x14ac:dyDescent="0.3">
      <c r="A8" t="s">
        <v>420</v>
      </c>
      <c r="B8" s="16">
        <v>294.24</v>
      </c>
      <c r="C8" s="15">
        <v>21</v>
      </c>
      <c r="D8" s="15">
        <v>1</v>
      </c>
      <c r="E8" s="14">
        <v>769.43570000000011</v>
      </c>
      <c r="F8" s="17">
        <f t="shared" si="0"/>
        <v>592031.29643449013</v>
      </c>
      <c r="G8" s="14">
        <f t="shared" si="1"/>
        <v>16158.149700000002</v>
      </c>
      <c r="H8" s="14">
        <f t="shared" si="2"/>
        <v>769.43570000000011</v>
      </c>
      <c r="J8" s="2" t="s">
        <v>52</v>
      </c>
      <c r="K8" s="3" t="s">
        <v>409</v>
      </c>
    </row>
    <row r="9" spans="1:11" x14ac:dyDescent="0.3">
      <c r="A9" t="s">
        <v>421</v>
      </c>
      <c r="B9" s="16">
        <v>349.61</v>
      </c>
      <c r="C9" s="15">
        <v>21</v>
      </c>
      <c r="D9" s="15">
        <v>2</v>
      </c>
      <c r="E9" s="14">
        <v>905.4239</v>
      </c>
      <c r="F9" s="17">
        <f t="shared" si="0"/>
        <v>819792.43869121</v>
      </c>
      <c r="G9" s="14">
        <f t="shared" si="1"/>
        <v>19013.901900000001</v>
      </c>
      <c r="H9" s="14">
        <f t="shared" si="2"/>
        <v>1810.8478</v>
      </c>
      <c r="J9" s="2" t="s">
        <v>399</v>
      </c>
      <c r="K9" s="3" t="s">
        <v>410</v>
      </c>
    </row>
    <row r="10" spans="1:11" x14ac:dyDescent="0.3">
      <c r="A10" t="s">
        <v>422</v>
      </c>
      <c r="B10" s="16">
        <v>331.99</v>
      </c>
      <c r="C10" s="15">
        <v>22</v>
      </c>
      <c r="D10" s="15">
        <v>3</v>
      </c>
      <c r="E10" s="14">
        <v>860.48850000000004</v>
      </c>
      <c r="F10" s="17">
        <f t="shared" si="0"/>
        <v>740440.45863225008</v>
      </c>
      <c r="G10" s="14">
        <f t="shared" si="1"/>
        <v>18930.746999999999</v>
      </c>
      <c r="H10" s="14">
        <f t="shared" si="2"/>
        <v>2581.4655000000002</v>
      </c>
      <c r="J10" s="2" t="s">
        <v>400</v>
      </c>
      <c r="K10" s="3" t="s">
        <v>411</v>
      </c>
    </row>
    <row r="11" spans="1:11" x14ac:dyDescent="0.3">
      <c r="A11" t="s">
        <v>423</v>
      </c>
      <c r="B11" s="16">
        <v>264.62</v>
      </c>
      <c r="C11" s="15">
        <v>21</v>
      </c>
      <c r="D11" s="15">
        <v>3</v>
      </c>
      <c r="E11" s="14">
        <v>705.61919999999998</v>
      </c>
      <c r="F11" s="17">
        <f t="shared" si="0"/>
        <v>497898.45540863997</v>
      </c>
      <c r="G11" s="14">
        <f t="shared" si="1"/>
        <v>14818.003199999999</v>
      </c>
      <c r="H11" s="14">
        <f t="shared" si="2"/>
        <v>2116.8575999999998</v>
      </c>
      <c r="J11" s="2" t="s">
        <v>401</v>
      </c>
      <c r="K11" s="3" t="s">
        <v>412</v>
      </c>
    </row>
    <row r="12" spans="1:11" x14ac:dyDescent="0.3">
      <c r="A12" t="s">
        <v>424</v>
      </c>
      <c r="B12" s="16">
        <v>293</v>
      </c>
      <c r="C12" s="15">
        <v>22</v>
      </c>
      <c r="D12" s="15">
        <v>1</v>
      </c>
      <c r="E12" s="14">
        <v>769.22340000000008</v>
      </c>
      <c r="F12" s="17">
        <f t="shared" si="0"/>
        <v>591704.63910756016</v>
      </c>
      <c r="G12" s="14">
        <f t="shared" si="1"/>
        <v>16922.914800000002</v>
      </c>
      <c r="H12" s="14">
        <f t="shared" si="2"/>
        <v>769.22340000000008</v>
      </c>
    </row>
    <row r="13" spans="1:11" x14ac:dyDescent="0.3">
      <c r="A13" t="s">
        <v>425</v>
      </c>
      <c r="B13" s="16">
        <v>341.14</v>
      </c>
      <c r="C13" s="15">
        <v>22</v>
      </c>
      <c r="D13" s="15">
        <v>2</v>
      </c>
      <c r="E13" s="14">
        <v>884.03290000000015</v>
      </c>
      <c r="F13" s="17">
        <f t="shared" si="0"/>
        <v>781514.16828241025</v>
      </c>
      <c r="G13" s="14">
        <f t="shared" si="1"/>
        <v>19448.723800000003</v>
      </c>
      <c r="H13" s="14">
        <f t="shared" si="2"/>
        <v>1768.0658000000003</v>
      </c>
    </row>
    <row r="14" spans="1:11" x14ac:dyDescent="0.3">
      <c r="A14" t="s">
        <v>426</v>
      </c>
      <c r="B14" s="16">
        <v>323.08</v>
      </c>
      <c r="C14" s="15">
        <v>24</v>
      </c>
      <c r="D14" s="15">
        <v>4</v>
      </c>
      <c r="E14" s="14">
        <v>841.52430000000004</v>
      </c>
      <c r="F14" s="17">
        <f t="shared" si="0"/>
        <v>708163.14749049011</v>
      </c>
      <c r="G14" s="14">
        <f t="shared" si="1"/>
        <v>20196.583200000001</v>
      </c>
      <c r="H14" s="14">
        <f t="shared" si="2"/>
        <v>3366.0972000000002</v>
      </c>
    </row>
    <row r="15" spans="1:11" x14ac:dyDescent="0.3">
      <c r="A15" t="s">
        <v>427</v>
      </c>
      <c r="B15" s="16">
        <v>259.57</v>
      </c>
      <c r="C15" s="15">
        <v>22</v>
      </c>
      <c r="D15" s="15">
        <v>3</v>
      </c>
      <c r="E15" s="14">
        <v>695.05379999999991</v>
      </c>
      <c r="F15" s="17">
        <f t="shared" si="0"/>
        <v>483099.78489443986</v>
      </c>
      <c r="G15" s="14">
        <f t="shared" si="1"/>
        <v>15291.183599999998</v>
      </c>
      <c r="H15" s="14">
        <f t="shared" si="2"/>
        <v>2085.1614</v>
      </c>
    </row>
    <row r="16" spans="1:11" x14ac:dyDescent="0.3">
      <c r="A16" t="s">
        <v>428</v>
      </c>
      <c r="B16" s="16">
        <v>291.27999999999997</v>
      </c>
      <c r="C16" s="15">
        <v>23</v>
      </c>
      <c r="D16" s="15">
        <v>2</v>
      </c>
      <c r="E16" s="14">
        <v>768.46950000000004</v>
      </c>
      <c r="F16" s="17">
        <f t="shared" si="0"/>
        <v>590545.37243025005</v>
      </c>
      <c r="G16" s="14">
        <f t="shared" si="1"/>
        <v>17674.798500000001</v>
      </c>
      <c r="H16" s="14">
        <f t="shared" si="2"/>
        <v>1536.9390000000001</v>
      </c>
    </row>
    <row r="17" spans="1:8" x14ac:dyDescent="0.3">
      <c r="A17" t="s">
        <v>429</v>
      </c>
      <c r="B17" s="16">
        <v>342.49</v>
      </c>
      <c r="C17" s="15">
        <v>23</v>
      </c>
      <c r="D17" s="15">
        <v>2</v>
      </c>
      <c r="E17" s="14">
        <v>891.97479999999996</v>
      </c>
      <c r="F17" s="17">
        <f t="shared" si="0"/>
        <v>795619.04383503995</v>
      </c>
      <c r="G17" s="14">
        <f t="shared" si="1"/>
        <v>20515.420399999999</v>
      </c>
      <c r="H17" s="14">
        <f t="shared" si="2"/>
        <v>1783.9495999999999</v>
      </c>
    </row>
    <row r="18" spans="1:8" x14ac:dyDescent="0.3">
      <c r="A18" t="s">
        <v>430</v>
      </c>
      <c r="B18" s="16">
        <v>323.89999999999998</v>
      </c>
      <c r="C18" s="15">
        <v>24</v>
      </c>
      <c r="D18" s="15">
        <v>3</v>
      </c>
      <c r="E18" s="14">
        <v>844.22819999999979</v>
      </c>
      <c r="F18" s="17">
        <f t="shared" si="0"/>
        <v>712721.25367523963</v>
      </c>
      <c r="G18" s="14">
        <f t="shared" si="1"/>
        <v>20261.476799999997</v>
      </c>
      <c r="H18" s="14">
        <f t="shared" si="2"/>
        <v>2532.6845999999996</v>
      </c>
    </row>
    <row r="19" spans="1:8" x14ac:dyDescent="0.3">
      <c r="A19" t="s">
        <v>431</v>
      </c>
      <c r="B19" s="16">
        <v>257.5</v>
      </c>
      <c r="C19" s="15">
        <v>22</v>
      </c>
      <c r="D19" s="15">
        <v>3</v>
      </c>
      <c r="E19" s="14">
        <v>691.10519999999997</v>
      </c>
      <c r="F19" s="17">
        <f t="shared" si="0"/>
        <v>477626.39746703993</v>
      </c>
      <c r="G19" s="14">
        <f t="shared" si="1"/>
        <v>15204.314399999999</v>
      </c>
      <c r="H19" s="14">
        <f t="shared" si="2"/>
        <v>2073.3155999999999</v>
      </c>
    </row>
    <row r="20" spans="1:8" x14ac:dyDescent="0.3">
      <c r="A20" t="s">
        <v>432</v>
      </c>
      <c r="B20" s="16">
        <v>316.12</v>
      </c>
      <c r="C20" s="15">
        <v>20</v>
      </c>
      <c r="D20" s="15">
        <v>3</v>
      </c>
      <c r="E20" s="14">
        <v>808.60020000000009</v>
      </c>
      <c r="F20" s="17">
        <f t="shared" si="0"/>
        <v>653834.28344004019</v>
      </c>
      <c r="G20" s="14">
        <f t="shared" si="1"/>
        <v>16172.004000000001</v>
      </c>
      <c r="H20" s="14">
        <f t="shared" si="2"/>
        <v>2425.8006000000005</v>
      </c>
    </row>
    <row r="21" spans="1:8" x14ac:dyDescent="0.3">
      <c r="A21" t="s">
        <v>433</v>
      </c>
      <c r="B21" s="16">
        <v>344.93</v>
      </c>
      <c r="C21" s="15">
        <v>20</v>
      </c>
      <c r="D21" s="15">
        <v>3</v>
      </c>
      <c r="E21" s="14">
        <v>882.93550000000005</v>
      </c>
      <c r="F21" s="17">
        <f t="shared" si="0"/>
        <v>779575.09716025006</v>
      </c>
      <c r="G21" s="14">
        <f t="shared" si="1"/>
        <v>17658.71</v>
      </c>
      <c r="H21" s="14">
        <f t="shared" si="2"/>
        <v>2648.8065000000001</v>
      </c>
    </row>
    <row r="22" spans="1:8" x14ac:dyDescent="0.3">
      <c r="A22" t="s">
        <v>434</v>
      </c>
      <c r="B22" s="16">
        <v>298.61</v>
      </c>
      <c r="C22" s="15">
        <v>21</v>
      </c>
      <c r="D22" s="15">
        <v>4</v>
      </c>
      <c r="E22" s="14">
        <v>768.26900000000001</v>
      </c>
      <c r="F22" s="17">
        <f t="shared" si="0"/>
        <v>590237.25636100001</v>
      </c>
      <c r="G22" s="14">
        <f t="shared" si="1"/>
        <v>16133.648999999999</v>
      </c>
      <c r="H22" s="14">
        <f t="shared" si="2"/>
        <v>3073.076</v>
      </c>
    </row>
    <row r="23" spans="1:8" x14ac:dyDescent="0.3">
      <c r="A23" t="s">
        <v>435</v>
      </c>
      <c r="B23" s="16">
        <v>302.58</v>
      </c>
      <c r="C23" s="15">
        <v>19</v>
      </c>
      <c r="D23" s="15">
        <v>3</v>
      </c>
      <c r="E23" s="14">
        <v>770.28909999999996</v>
      </c>
      <c r="F23" s="17">
        <f t="shared" si="0"/>
        <v>593345.2975788099</v>
      </c>
      <c r="G23" s="14">
        <f t="shared" si="1"/>
        <v>14635.492899999999</v>
      </c>
      <c r="H23" s="14">
        <f t="shared" si="2"/>
        <v>2310.8672999999999</v>
      </c>
    </row>
    <row r="24" spans="1:8" x14ac:dyDescent="0.3">
      <c r="A24" t="s">
        <v>436</v>
      </c>
      <c r="B24" s="16">
        <v>315.18</v>
      </c>
      <c r="C24" s="15">
        <v>20</v>
      </c>
      <c r="D24" s="15">
        <v>4</v>
      </c>
      <c r="E24" s="14">
        <v>811.04349999999999</v>
      </c>
      <c r="F24" s="17">
        <f t="shared" si="0"/>
        <v>657791.55889224994</v>
      </c>
      <c r="G24" s="14">
        <f t="shared" si="1"/>
        <v>16220.869999999999</v>
      </c>
      <c r="H24" s="14">
        <f t="shared" si="2"/>
        <v>3244.174</v>
      </c>
    </row>
    <row r="25" spans="1:8" x14ac:dyDescent="0.3">
      <c r="A25" t="s">
        <v>437</v>
      </c>
      <c r="B25" s="16">
        <v>250.59</v>
      </c>
      <c r="C25" s="15">
        <v>20</v>
      </c>
      <c r="D25" s="15">
        <v>4</v>
      </c>
      <c r="E25" s="14">
        <v>669.28499999999985</v>
      </c>
      <c r="F25" s="17">
        <f t="shared" si="0"/>
        <v>447942.41122499981</v>
      </c>
      <c r="G25" s="14">
        <f t="shared" si="1"/>
        <v>13385.699999999997</v>
      </c>
      <c r="H25" s="14">
        <f t="shared" si="2"/>
        <v>2677.1399999999994</v>
      </c>
    </row>
    <row r="26" spans="1:8" x14ac:dyDescent="0.3">
      <c r="A26" t="s">
        <v>438</v>
      </c>
      <c r="B26" s="16">
        <v>251.77</v>
      </c>
      <c r="C26" s="15">
        <v>20</v>
      </c>
      <c r="D26" s="15">
        <v>2</v>
      </c>
      <c r="E26" s="14">
        <v>654.67319999999995</v>
      </c>
      <c r="F26" s="17">
        <f t="shared" si="0"/>
        <v>428596.99879823992</v>
      </c>
      <c r="G26" s="14">
        <f t="shared" si="1"/>
        <v>13093.464</v>
      </c>
      <c r="H26" s="14">
        <f t="shared" si="2"/>
        <v>1309.3463999999999</v>
      </c>
    </row>
    <row r="27" spans="1:8" x14ac:dyDescent="0.3">
      <c r="A27" t="s">
        <v>439</v>
      </c>
      <c r="B27" s="16">
        <v>331.83</v>
      </c>
      <c r="C27" s="15">
        <v>19</v>
      </c>
      <c r="D27" s="15">
        <v>2</v>
      </c>
      <c r="E27" s="14">
        <v>853.01329999999984</v>
      </c>
      <c r="F27" s="17">
        <f t="shared" si="0"/>
        <v>727631.68997688976</v>
      </c>
      <c r="G27" s="14">
        <f t="shared" si="1"/>
        <v>16207.252699999997</v>
      </c>
      <c r="H27" s="14">
        <f t="shared" si="2"/>
        <v>1706.0265999999997</v>
      </c>
    </row>
    <row r="28" spans="1:8" x14ac:dyDescent="0.3">
      <c r="A28" t="s">
        <v>440</v>
      </c>
      <c r="B28" s="16">
        <v>353.46</v>
      </c>
      <c r="C28" s="15">
        <v>19</v>
      </c>
      <c r="D28" s="15">
        <v>3</v>
      </c>
      <c r="E28" s="14">
        <v>902.71350000000018</v>
      </c>
      <c r="F28" s="17">
        <f t="shared" si="0"/>
        <v>814891.66308225028</v>
      </c>
      <c r="G28" s="14">
        <f t="shared" si="1"/>
        <v>17151.556500000002</v>
      </c>
      <c r="H28" s="14">
        <f t="shared" si="2"/>
        <v>2708.1405000000004</v>
      </c>
    </row>
    <row r="29" spans="1:8" x14ac:dyDescent="0.3">
      <c r="A29" t="s">
        <v>441</v>
      </c>
      <c r="B29" s="16">
        <v>315.58999999999997</v>
      </c>
      <c r="C29" s="15">
        <v>20</v>
      </c>
      <c r="D29" s="15">
        <v>4</v>
      </c>
      <c r="E29" s="14">
        <v>813.21600000000001</v>
      </c>
      <c r="F29" s="17">
        <f t="shared" si="0"/>
        <v>661320.26265599998</v>
      </c>
      <c r="G29" s="14">
        <f t="shared" si="1"/>
        <v>16264.32</v>
      </c>
      <c r="H29" s="14">
        <f t="shared" si="2"/>
        <v>3252.864</v>
      </c>
    </row>
    <row r="30" spans="1:8" x14ac:dyDescent="0.3">
      <c r="A30" t="s">
        <v>442</v>
      </c>
      <c r="B30" s="16">
        <v>284.42</v>
      </c>
      <c r="C30" s="15">
        <v>24</v>
      </c>
      <c r="D30" s="15">
        <v>4</v>
      </c>
      <c r="E30" s="14">
        <v>754.61840000000007</v>
      </c>
      <c r="F30" s="17">
        <f t="shared" si="0"/>
        <v>569448.92961856013</v>
      </c>
      <c r="G30" s="14">
        <f t="shared" si="1"/>
        <v>18110.8416</v>
      </c>
      <c r="H30" s="14">
        <f t="shared" si="2"/>
        <v>3018.4736000000003</v>
      </c>
    </row>
    <row r="31" spans="1:8" x14ac:dyDescent="0.3">
      <c r="A31" t="s">
        <v>443</v>
      </c>
      <c r="B31" s="16">
        <v>335.3</v>
      </c>
      <c r="C31" s="15">
        <v>26</v>
      </c>
      <c r="D31" s="15">
        <v>4</v>
      </c>
      <c r="E31" s="14">
        <v>881.47889999999995</v>
      </c>
      <c r="F31" s="17">
        <f t="shared" si="0"/>
        <v>777005.05114520993</v>
      </c>
      <c r="G31" s="14">
        <f t="shared" si="1"/>
        <v>22918.451399999998</v>
      </c>
      <c r="H31" s="14">
        <f t="shared" si="2"/>
        <v>3525.9155999999998</v>
      </c>
    </row>
    <row r="32" spans="1:8" x14ac:dyDescent="0.3">
      <c r="A32" t="s">
        <v>444</v>
      </c>
      <c r="B32" s="16">
        <v>349.15</v>
      </c>
      <c r="C32" s="15">
        <v>26</v>
      </c>
      <c r="D32" s="15">
        <v>4</v>
      </c>
      <c r="E32" s="14">
        <v>911.37360000000001</v>
      </c>
      <c r="F32" s="17">
        <f t="shared" si="0"/>
        <v>830601.83877696004</v>
      </c>
      <c r="G32" s="14">
        <f t="shared" si="1"/>
        <v>23695.713599999999</v>
      </c>
      <c r="H32" s="14">
        <f t="shared" si="2"/>
        <v>3645.4944</v>
      </c>
    </row>
    <row r="33" spans="1:8" x14ac:dyDescent="0.3">
      <c r="A33" t="s">
        <v>445</v>
      </c>
      <c r="B33" s="16">
        <v>344.73</v>
      </c>
      <c r="C33" s="15">
        <v>26</v>
      </c>
      <c r="D33" s="15">
        <v>2</v>
      </c>
      <c r="E33" s="14">
        <v>898.93230000000005</v>
      </c>
      <c r="F33" s="17">
        <f t="shared" si="0"/>
        <v>808079.27998329012</v>
      </c>
      <c r="G33" s="14">
        <f t="shared" si="1"/>
        <v>23372.239800000003</v>
      </c>
      <c r="H33" s="14">
        <f t="shared" si="2"/>
        <v>1797.8646000000001</v>
      </c>
    </row>
    <row r="34" spans="1:8" x14ac:dyDescent="0.3">
      <c r="A34" t="s">
        <v>446</v>
      </c>
      <c r="B34" s="16">
        <v>298.95999999999998</v>
      </c>
      <c r="C34" s="15">
        <v>27</v>
      </c>
      <c r="D34" s="15">
        <v>2</v>
      </c>
      <c r="E34" s="14">
        <v>784.62670000000003</v>
      </c>
      <c r="F34" s="17">
        <f t="shared" ref="F34:F65" si="3">$E34*$E34</f>
        <v>615639.05835289008</v>
      </c>
      <c r="G34" s="14">
        <f t="shared" ref="G34:G65" si="4">$E34*$C34</f>
        <v>21184.920900000001</v>
      </c>
      <c r="H34" s="14">
        <f t="shared" ref="H34:H65" si="5">$E34*$D34</f>
        <v>1569.2534000000001</v>
      </c>
    </row>
    <row r="35" spans="1:8" x14ac:dyDescent="0.3">
      <c r="A35" t="s">
        <v>447</v>
      </c>
      <c r="B35" s="16">
        <v>287.12</v>
      </c>
      <c r="C35" s="15">
        <v>23</v>
      </c>
      <c r="D35" s="15">
        <v>2</v>
      </c>
      <c r="E35" s="14">
        <v>759.2876</v>
      </c>
      <c r="F35" s="17">
        <f t="shared" si="3"/>
        <v>576517.65951376001</v>
      </c>
      <c r="G35" s="14">
        <f t="shared" si="4"/>
        <v>17463.614799999999</v>
      </c>
      <c r="H35" s="14">
        <f t="shared" si="5"/>
        <v>1518.5752</v>
      </c>
    </row>
    <row r="36" spans="1:8" x14ac:dyDescent="0.3">
      <c r="A36" t="s">
        <v>448</v>
      </c>
      <c r="B36" s="16">
        <v>333.62</v>
      </c>
      <c r="C36" s="15">
        <v>24</v>
      </c>
      <c r="D36" s="15">
        <v>2</v>
      </c>
      <c r="E36" s="14">
        <v>872.39190000000008</v>
      </c>
      <c r="F36" s="17">
        <f t="shared" si="3"/>
        <v>761067.62718561012</v>
      </c>
      <c r="G36" s="14">
        <f t="shared" si="4"/>
        <v>20937.405600000002</v>
      </c>
      <c r="H36" s="14">
        <f t="shared" si="5"/>
        <v>1744.7838000000002</v>
      </c>
    </row>
    <row r="37" spans="1:8" x14ac:dyDescent="0.3">
      <c r="A37" t="s">
        <v>449</v>
      </c>
      <c r="B37" s="16">
        <v>298.2</v>
      </c>
      <c r="C37" s="15">
        <v>24</v>
      </c>
      <c r="D37" s="15">
        <v>3</v>
      </c>
      <c r="E37" s="14">
        <v>775.47559999999999</v>
      </c>
      <c r="F37" s="17">
        <f t="shared" si="3"/>
        <v>601362.40619536</v>
      </c>
      <c r="G37" s="14">
        <f t="shared" si="4"/>
        <v>18611.414400000001</v>
      </c>
      <c r="H37" s="14">
        <f t="shared" si="5"/>
        <v>2326.4268000000002</v>
      </c>
    </row>
    <row r="38" spans="1:8" x14ac:dyDescent="0.3">
      <c r="A38" t="s">
        <v>450</v>
      </c>
      <c r="B38" s="16">
        <v>337.3</v>
      </c>
      <c r="C38" s="15">
        <v>19</v>
      </c>
      <c r="D38" s="15">
        <v>2</v>
      </c>
      <c r="E38" s="14">
        <v>869.56180000000006</v>
      </c>
      <c r="F38" s="17">
        <f t="shared" si="3"/>
        <v>756137.72401924012</v>
      </c>
      <c r="G38" s="14">
        <f t="shared" si="4"/>
        <v>16521.674200000001</v>
      </c>
      <c r="H38" s="14">
        <f t="shared" si="5"/>
        <v>1739.1236000000001</v>
      </c>
    </row>
    <row r="39" spans="1:8" x14ac:dyDescent="0.3">
      <c r="A39" t="s">
        <v>451</v>
      </c>
      <c r="B39" s="16">
        <v>347.21</v>
      </c>
      <c r="C39" s="15">
        <v>19</v>
      </c>
      <c r="D39" s="15">
        <v>3</v>
      </c>
      <c r="E39" s="14">
        <v>886.98410000000013</v>
      </c>
      <c r="F39" s="17">
        <f t="shared" si="3"/>
        <v>786740.79365281027</v>
      </c>
      <c r="G39" s="14">
        <f t="shared" si="4"/>
        <v>16852.697900000003</v>
      </c>
      <c r="H39" s="14">
        <f t="shared" si="5"/>
        <v>2660.9523000000004</v>
      </c>
    </row>
    <row r="40" spans="1:8" x14ac:dyDescent="0.3">
      <c r="A40" t="s">
        <v>452</v>
      </c>
      <c r="B40" s="16">
        <v>340.36</v>
      </c>
      <c r="C40" s="15">
        <v>20</v>
      </c>
      <c r="D40" s="15">
        <v>3</v>
      </c>
      <c r="E40" s="14">
        <v>870.42829999999992</v>
      </c>
      <c r="F40" s="17">
        <f t="shared" si="3"/>
        <v>757645.4254408899</v>
      </c>
      <c r="G40" s="14">
        <f t="shared" si="4"/>
        <v>17408.565999999999</v>
      </c>
      <c r="H40" s="14">
        <f t="shared" si="5"/>
        <v>2611.2848999999997</v>
      </c>
    </row>
    <row r="41" spans="1:8" x14ac:dyDescent="0.3">
      <c r="A41" t="s">
        <v>453</v>
      </c>
      <c r="B41" s="16">
        <v>314.5</v>
      </c>
      <c r="C41" s="15">
        <v>20</v>
      </c>
      <c r="D41" s="15">
        <v>4</v>
      </c>
      <c r="E41" s="14">
        <v>810.86200000000008</v>
      </c>
      <c r="F41" s="17">
        <f t="shared" si="3"/>
        <v>657497.18304400018</v>
      </c>
      <c r="G41" s="14">
        <f t="shared" si="4"/>
        <v>16217.240000000002</v>
      </c>
      <c r="H41" s="14">
        <f t="shared" si="5"/>
        <v>3243.4480000000003</v>
      </c>
    </row>
    <row r="42" spans="1:8" x14ac:dyDescent="0.3">
      <c r="A42" t="s">
        <v>454</v>
      </c>
      <c r="B42" s="16">
        <v>340.69</v>
      </c>
      <c r="C42" s="15">
        <v>17</v>
      </c>
      <c r="D42" s="15">
        <v>7</v>
      </c>
      <c r="E42" s="14">
        <v>872.85720000000003</v>
      </c>
      <c r="F42" s="17">
        <f t="shared" si="3"/>
        <v>761879.69159184</v>
      </c>
      <c r="G42" s="14">
        <f t="shared" si="4"/>
        <v>14838.572400000001</v>
      </c>
      <c r="H42" s="14">
        <f t="shared" si="5"/>
        <v>6110.0003999999999</v>
      </c>
    </row>
    <row r="43" spans="1:8" x14ac:dyDescent="0.3">
      <c r="A43" t="s">
        <v>455</v>
      </c>
      <c r="B43" s="16">
        <v>341.49</v>
      </c>
      <c r="C43" s="15">
        <v>17</v>
      </c>
      <c r="D43" s="15">
        <v>8</v>
      </c>
      <c r="E43" s="14">
        <v>865.90189999999996</v>
      </c>
      <c r="F43" s="17">
        <f t="shared" si="3"/>
        <v>749786.10042360995</v>
      </c>
      <c r="G43" s="14">
        <f t="shared" si="4"/>
        <v>14720.3323</v>
      </c>
      <c r="H43" s="14">
        <f t="shared" si="5"/>
        <v>6927.2151999999996</v>
      </c>
    </row>
    <row r="44" spans="1:8" x14ac:dyDescent="0.3">
      <c r="A44" t="s">
        <v>456</v>
      </c>
      <c r="B44" s="16">
        <v>287.88</v>
      </c>
      <c r="C44" s="15">
        <v>17</v>
      </c>
      <c r="D44" s="15">
        <v>8</v>
      </c>
      <c r="E44" s="14">
        <v>732.92540000000008</v>
      </c>
      <c r="F44" s="17">
        <f t="shared" si="3"/>
        <v>537179.64196516015</v>
      </c>
      <c r="G44" s="14">
        <f t="shared" si="4"/>
        <v>12459.731800000001</v>
      </c>
      <c r="H44" s="14">
        <f t="shared" si="5"/>
        <v>5863.4032000000007</v>
      </c>
    </row>
    <row r="45" spans="1:8" x14ac:dyDescent="0.3">
      <c r="A45" t="s">
        <v>457</v>
      </c>
      <c r="B45" s="16">
        <v>277.64999999999998</v>
      </c>
      <c r="C45" s="15">
        <v>15</v>
      </c>
      <c r="D45" s="15">
        <v>1</v>
      </c>
      <c r="E45" s="14">
        <v>715.77330000000006</v>
      </c>
      <c r="F45" s="17">
        <f t="shared" si="3"/>
        <v>512331.41699289007</v>
      </c>
      <c r="G45" s="14">
        <f t="shared" si="4"/>
        <v>10736.5995</v>
      </c>
      <c r="H45" s="14">
        <f t="shared" si="5"/>
        <v>715.77330000000006</v>
      </c>
    </row>
    <row r="46" spans="1:8" x14ac:dyDescent="0.3">
      <c r="A46" t="s">
        <v>458</v>
      </c>
      <c r="B46" s="16">
        <v>329.1</v>
      </c>
      <c r="C46" s="15">
        <v>16</v>
      </c>
      <c r="D46" s="15">
        <v>2</v>
      </c>
      <c r="E46" s="14">
        <v>839.05190000000005</v>
      </c>
      <c r="F46" s="17">
        <f t="shared" si="3"/>
        <v>704008.09089361003</v>
      </c>
      <c r="G46" s="14">
        <f t="shared" si="4"/>
        <v>13424.830400000001</v>
      </c>
      <c r="H46" s="14">
        <f t="shared" si="5"/>
        <v>1678.1038000000001</v>
      </c>
    </row>
    <row r="47" spans="1:8" x14ac:dyDescent="0.3">
      <c r="A47" t="s">
        <v>459</v>
      </c>
      <c r="B47" s="16">
        <v>346.72</v>
      </c>
      <c r="C47" s="15">
        <v>17</v>
      </c>
      <c r="D47" s="15">
        <v>4</v>
      </c>
      <c r="E47" s="14">
        <v>880.2906999999999</v>
      </c>
      <c r="F47" s="17">
        <f t="shared" si="3"/>
        <v>774911.71650648979</v>
      </c>
      <c r="G47" s="14">
        <f t="shared" si="4"/>
        <v>14964.941899999998</v>
      </c>
      <c r="H47" s="14">
        <f t="shared" si="5"/>
        <v>3521.1627999999996</v>
      </c>
    </row>
    <row r="48" spans="1:8" x14ac:dyDescent="0.3">
      <c r="A48" t="s">
        <v>460</v>
      </c>
      <c r="B48" s="16">
        <v>298.08999999999997</v>
      </c>
      <c r="C48" s="15">
        <v>16</v>
      </c>
      <c r="D48" s="15">
        <v>4</v>
      </c>
      <c r="E48" s="14">
        <v>757.90589999999997</v>
      </c>
      <c r="F48" s="17">
        <f t="shared" si="3"/>
        <v>574421.35325480998</v>
      </c>
      <c r="G48" s="14">
        <f t="shared" si="4"/>
        <v>12126.4944</v>
      </c>
      <c r="H48" s="14">
        <f t="shared" si="5"/>
        <v>3031.6235999999999</v>
      </c>
    </row>
    <row r="49" spans="1:8" x14ac:dyDescent="0.3">
      <c r="A49" t="s">
        <v>461</v>
      </c>
      <c r="B49" s="16">
        <v>325.64999999999998</v>
      </c>
      <c r="C49" s="15">
        <v>17</v>
      </c>
      <c r="D49" s="15">
        <v>2</v>
      </c>
      <c r="E49" s="14">
        <v>832.80590000000007</v>
      </c>
      <c r="F49" s="17">
        <f t="shared" si="3"/>
        <v>693565.66707481013</v>
      </c>
      <c r="G49" s="14">
        <f t="shared" si="4"/>
        <v>14157.7003</v>
      </c>
      <c r="H49" s="14">
        <f t="shared" si="5"/>
        <v>1665.6118000000001</v>
      </c>
    </row>
    <row r="50" spans="1:8" x14ac:dyDescent="0.3">
      <c r="A50" t="s">
        <v>462</v>
      </c>
      <c r="B50" s="16">
        <v>349.6</v>
      </c>
      <c r="C50" s="15">
        <v>18</v>
      </c>
      <c r="D50" s="15">
        <v>3</v>
      </c>
      <c r="E50" s="14">
        <v>890.90430000000003</v>
      </c>
      <c r="F50" s="17">
        <f t="shared" si="3"/>
        <v>793710.47175849008</v>
      </c>
      <c r="G50" s="14">
        <f t="shared" si="4"/>
        <v>16036.277400000001</v>
      </c>
      <c r="H50" s="14">
        <f t="shared" si="5"/>
        <v>2672.7129</v>
      </c>
    </row>
    <row r="51" spans="1:8" x14ac:dyDescent="0.3">
      <c r="A51" t="s">
        <v>463</v>
      </c>
      <c r="B51" s="16">
        <v>330.03</v>
      </c>
      <c r="C51" s="15">
        <v>18</v>
      </c>
      <c r="D51" s="15">
        <v>3</v>
      </c>
      <c r="E51" s="14">
        <v>838.51940000000002</v>
      </c>
      <c r="F51" s="17">
        <f t="shared" si="3"/>
        <v>703114.78417636</v>
      </c>
      <c r="G51" s="14">
        <f t="shared" si="4"/>
        <v>15093.349200000001</v>
      </c>
      <c r="H51" s="14">
        <f t="shared" si="5"/>
        <v>2515.5581999999999</v>
      </c>
    </row>
    <row r="52" spans="1:8" x14ac:dyDescent="0.3">
      <c r="A52" t="s">
        <v>464</v>
      </c>
      <c r="B52" s="16">
        <v>290.83</v>
      </c>
      <c r="C52" s="15">
        <v>18</v>
      </c>
      <c r="D52" s="15">
        <v>4</v>
      </c>
      <c r="E52" s="14">
        <v>743.63430000000005</v>
      </c>
      <c r="F52" s="17">
        <f t="shared" si="3"/>
        <v>552991.97213649005</v>
      </c>
      <c r="G52" s="14">
        <f t="shared" si="4"/>
        <v>13385.4174</v>
      </c>
      <c r="H52" s="14">
        <f t="shared" si="5"/>
        <v>2974.5372000000002</v>
      </c>
    </row>
    <row r="53" spans="1:8" x14ac:dyDescent="0.3">
      <c r="A53" t="s">
        <v>465</v>
      </c>
      <c r="B53" s="16">
        <v>324</v>
      </c>
      <c r="C53" s="15">
        <v>17</v>
      </c>
      <c r="D53" s="15">
        <v>2</v>
      </c>
      <c r="E53" s="14">
        <v>828.44010000000003</v>
      </c>
      <c r="F53" s="17">
        <f t="shared" si="3"/>
        <v>686312.99928801006</v>
      </c>
      <c r="G53" s="14">
        <f t="shared" si="4"/>
        <v>14083.4817</v>
      </c>
      <c r="H53" s="14">
        <f t="shared" si="5"/>
        <v>1656.8802000000001</v>
      </c>
    </row>
    <row r="54" spans="1:8" x14ac:dyDescent="0.3">
      <c r="A54" t="s">
        <v>466</v>
      </c>
      <c r="B54" s="16">
        <v>346.59</v>
      </c>
      <c r="C54" s="15">
        <v>17</v>
      </c>
      <c r="D54" s="15">
        <v>3</v>
      </c>
      <c r="E54" s="14">
        <v>881.06140000000005</v>
      </c>
      <c r="F54" s="17">
        <f t="shared" si="3"/>
        <v>776269.19056996005</v>
      </c>
      <c r="G54" s="14">
        <f t="shared" si="4"/>
        <v>14978.043800000001</v>
      </c>
      <c r="H54" s="14">
        <f t="shared" si="5"/>
        <v>2643.1842000000001</v>
      </c>
    </row>
    <row r="55" spans="1:8" x14ac:dyDescent="0.3">
      <c r="A55" t="s">
        <v>467</v>
      </c>
      <c r="B55" s="16">
        <v>346.34</v>
      </c>
      <c r="C55" s="15">
        <v>18</v>
      </c>
      <c r="D55" s="15">
        <v>3</v>
      </c>
      <c r="E55" s="14">
        <v>882.41420000000005</v>
      </c>
      <c r="F55" s="17">
        <f t="shared" si="3"/>
        <v>778654.82036164007</v>
      </c>
      <c r="G55" s="14">
        <f t="shared" si="4"/>
        <v>15883.455600000001</v>
      </c>
      <c r="H55" s="14">
        <f t="shared" si="5"/>
        <v>2647.2426</v>
      </c>
    </row>
    <row r="56" spans="1:8" x14ac:dyDescent="0.3">
      <c r="A56" t="s">
        <v>468</v>
      </c>
      <c r="B56" s="16">
        <v>310.29000000000002</v>
      </c>
      <c r="C56" s="15">
        <v>18</v>
      </c>
      <c r="D56" s="15">
        <v>2</v>
      </c>
      <c r="E56" s="14">
        <v>797.54629999999997</v>
      </c>
      <c r="F56" s="17">
        <f t="shared" si="3"/>
        <v>636080.10064368998</v>
      </c>
      <c r="G56" s="14">
        <f t="shared" si="4"/>
        <v>14355.8334</v>
      </c>
      <c r="H56" s="14">
        <f t="shared" si="5"/>
        <v>1595.0925999999999</v>
      </c>
    </row>
    <row r="57" spans="1:8" x14ac:dyDescent="0.3">
      <c r="A57" t="s">
        <v>469</v>
      </c>
      <c r="B57" s="16">
        <v>266.19</v>
      </c>
      <c r="C57" s="15">
        <v>17</v>
      </c>
      <c r="D57" s="15">
        <v>2</v>
      </c>
      <c r="E57" s="14">
        <v>689.64530000000002</v>
      </c>
      <c r="F57" s="17">
        <f t="shared" si="3"/>
        <v>475610.63981209003</v>
      </c>
      <c r="G57" s="14">
        <f t="shared" si="4"/>
        <v>11723.9701</v>
      </c>
      <c r="H57" s="14">
        <f t="shared" si="5"/>
        <v>1379.2906</v>
      </c>
    </row>
    <row r="58" spans="1:8" x14ac:dyDescent="0.3">
      <c r="A58" t="s">
        <v>470</v>
      </c>
      <c r="B58" s="16">
        <v>326.75</v>
      </c>
      <c r="C58" s="15">
        <v>18</v>
      </c>
      <c r="D58" s="15">
        <v>2</v>
      </c>
      <c r="E58" s="14">
        <v>838.75339999999994</v>
      </c>
      <c r="F58" s="17">
        <f t="shared" si="3"/>
        <v>703507.26601155987</v>
      </c>
      <c r="G58" s="14">
        <f t="shared" si="4"/>
        <v>15097.561199999998</v>
      </c>
      <c r="H58" s="14">
        <f t="shared" si="5"/>
        <v>1677.5067999999999</v>
      </c>
    </row>
    <row r="59" spans="1:8" x14ac:dyDescent="0.3">
      <c r="A59" t="s">
        <v>471</v>
      </c>
      <c r="B59" s="16">
        <v>328.71</v>
      </c>
      <c r="C59" s="15">
        <v>18</v>
      </c>
      <c r="D59" s="15">
        <v>3</v>
      </c>
      <c r="E59" s="14">
        <v>840.2867</v>
      </c>
      <c r="F59" s="17">
        <f t="shared" si="3"/>
        <v>706081.73819688999</v>
      </c>
      <c r="G59" s="14">
        <f t="shared" si="4"/>
        <v>15125.160599999999</v>
      </c>
      <c r="H59" s="14">
        <f t="shared" si="5"/>
        <v>2520.8600999999999</v>
      </c>
    </row>
    <row r="60" spans="1:8" x14ac:dyDescent="0.3">
      <c r="A60" t="s">
        <v>472</v>
      </c>
      <c r="B60" s="16">
        <v>302.3</v>
      </c>
      <c r="C60" s="15">
        <v>18</v>
      </c>
      <c r="D60" s="15">
        <v>4</v>
      </c>
      <c r="E60" s="14">
        <v>775.77899999999988</v>
      </c>
      <c r="F60" s="17">
        <f t="shared" si="3"/>
        <v>601833.05684099987</v>
      </c>
      <c r="G60" s="14">
        <f t="shared" si="4"/>
        <v>13964.021999999997</v>
      </c>
      <c r="H60" s="14">
        <f t="shared" si="5"/>
        <v>3103.1159999999995</v>
      </c>
    </row>
    <row r="61" spans="1:8" x14ac:dyDescent="0.3">
      <c r="A61" t="s">
        <v>473</v>
      </c>
      <c r="B61" s="16">
        <v>317.81</v>
      </c>
      <c r="C61" s="15">
        <v>17</v>
      </c>
      <c r="D61" s="15">
        <v>3</v>
      </c>
      <c r="E61" s="14">
        <v>811.07179999999994</v>
      </c>
      <c r="F61" s="17">
        <f t="shared" si="3"/>
        <v>657837.4647552399</v>
      </c>
      <c r="G61" s="14">
        <f t="shared" si="4"/>
        <v>13788.220599999999</v>
      </c>
      <c r="H61" s="14">
        <f t="shared" si="5"/>
        <v>2433.2154</v>
      </c>
    </row>
    <row r="62" spans="1:8" x14ac:dyDescent="0.3">
      <c r="A62" t="s">
        <v>474</v>
      </c>
      <c r="B62" s="16">
        <v>303.64</v>
      </c>
      <c r="C62" s="15">
        <v>17</v>
      </c>
      <c r="D62" s="15">
        <v>3</v>
      </c>
      <c r="E62" s="14">
        <v>773.93490000000008</v>
      </c>
      <c r="F62" s="17">
        <f t="shared" si="3"/>
        <v>598975.22943801014</v>
      </c>
      <c r="G62" s="14">
        <f t="shared" si="4"/>
        <v>13156.893300000002</v>
      </c>
      <c r="H62" s="14">
        <f t="shared" si="5"/>
        <v>2321.8047000000001</v>
      </c>
    </row>
    <row r="63" spans="1:8" x14ac:dyDescent="0.3">
      <c r="A63" t="s">
        <v>475</v>
      </c>
      <c r="B63" s="16">
        <v>324.33</v>
      </c>
      <c r="C63" s="15">
        <v>16</v>
      </c>
      <c r="D63" s="15">
        <v>2</v>
      </c>
      <c r="E63" s="14">
        <v>826.23660000000007</v>
      </c>
      <c r="F63" s="17">
        <f t="shared" si="3"/>
        <v>682666.91917956015</v>
      </c>
      <c r="G63" s="14">
        <f t="shared" si="4"/>
        <v>13219.785600000001</v>
      </c>
      <c r="H63" s="14">
        <f t="shared" si="5"/>
        <v>1652.4732000000001</v>
      </c>
    </row>
    <row r="64" spans="1:8" x14ac:dyDescent="0.3">
      <c r="A64" t="s">
        <v>476</v>
      </c>
      <c r="B64" s="16">
        <v>327.39999999999998</v>
      </c>
      <c r="C64" s="15">
        <v>16</v>
      </c>
      <c r="D64" s="15">
        <v>3</v>
      </c>
      <c r="E64" s="14">
        <v>832.16020000000003</v>
      </c>
      <c r="F64" s="17">
        <f t="shared" si="3"/>
        <v>692490.59846404009</v>
      </c>
      <c r="G64" s="14">
        <f t="shared" si="4"/>
        <v>13314.563200000001</v>
      </c>
      <c r="H64" s="14">
        <f t="shared" si="5"/>
        <v>2496.4805999999999</v>
      </c>
    </row>
    <row r="65" spans="1:8" x14ac:dyDescent="0.3">
      <c r="A65" t="s">
        <v>477</v>
      </c>
      <c r="B65" s="16">
        <v>303.27</v>
      </c>
      <c r="C65" s="15">
        <v>17</v>
      </c>
      <c r="D65" s="15">
        <v>3</v>
      </c>
      <c r="E65" s="14">
        <v>777.81380000000001</v>
      </c>
      <c r="F65" s="17">
        <f t="shared" si="3"/>
        <v>604994.30747044005</v>
      </c>
      <c r="G65" s="14">
        <f t="shared" si="4"/>
        <v>13222.8346</v>
      </c>
      <c r="H65" s="14">
        <f t="shared" si="5"/>
        <v>2333.4414000000002</v>
      </c>
    </row>
    <row r="66" spans="1:8" x14ac:dyDescent="0.3">
      <c r="A66" t="s">
        <v>478</v>
      </c>
      <c r="B66" s="16">
        <v>328.73</v>
      </c>
      <c r="C66" s="15">
        <v>21</v>
      </c>
      <c r="D66" s="15">
        <v>2</v>
      </c>
      <c r="E66" s="14">
        <v>854.93129999999996</v>
      </c>
      <c r="F66" s="17">
        <f t="shared" ref="F66:F97" si="6">$E66*$E66</f>
        <v>730907.52771968988</v>
      </c>
      <c r="G66" s="14">
        <f t="shared" ref="G66:G97" si="7">$E66*$C66</f>
        <v>17953.5573</v>
      </c>
      <c r="H66" s="14">
        <f t="shared" ref="H66:H97" si="8">$E66*$D66</f>
        <v>1709.8625999999999</v>
      </c>
    </row>
    <row r="67" spans="1:8" x14ac:dyDescent="0.3">
      <c r="A67" t="s">
        <v>479</v>
      </c>
      <c r="B67" s="16">
        <v>350.36</v>
      </c>
      <c r="C67" s="15">
        <v>21</v>
      </c>
      <c r="D67" s="15">
        <v>2</v>
      </c>
      <c r="E67" s="14">
        <v>908.48630000000014</v>
      </c>
      <c r="F67" s="17">
        <f t="shared" si="6"/>
        <v>825347.35728769028</v>
      </c>
      <c r="G67" s="14">
        <f t="shared" si="7"/>
        <v>19078.212300000003</v>
      </c>
      <c r="H67" s="14">
        <f t="shared" si="8"/>
        <v>1816.9726000000003</v>
      </c>
    </row>
    <row r="68" spans="1:8" x14ac:dyDescent="0.3">
      <c r="A68" t="s">
        <v>480</v>
      </c>
      <c r="B68" s="16">
        <v>341.46</v>
      </c>
      <c r="C68" s="15">
        <v>21</v>
      </c>
      <c r="D68" s="15">
        <v>3</v>
      </c>
      <c r="E68" s="14">
        <v>884.66639999999995</v>
      </c>
      <c r="F68" s="17">
        <f t="shared" si="6"/>
        <v>782634.63928895991</v>
      </c>
      <c r="G68" s="14">
        <f t="shared" si="7"/>
        <v>18577.9944</v>
      </c>
      <c r="H68" s="14">
        <f t="shared" si="8"/>
        <v>2653.9991999999997</v>
      </c>
    </row>
    <row r="69" spans="1:8" x14ac:dyDescent="0.3">
      <c r="A69" t="s">
        <v>481</v>
      </c>
      <c r="B69" s="16">
        <v>300.39</v>
      </c>
      <c r="C69" s="15">
        <v>22</v>
      </c>
      <c r="D69" s="15">
        <v>2</v>
      </c>
      <c r="E69" s="14">
        <v>787.00509999999997</v>
      </c>
      <c r="F69" s="17">
        <f t="shared" si="6"/>
        <v>619377.02742601</v>
      </c>
      <c r="G69" s="14">
        <f t="shared" si="7"/>
        <v>17314.1122</v>
      </c>
      <c r="H69" s="14">
        <f t="shared" si="8"/>
        <v>1574.0101999999999</v>
      </c>
    </row>
    <row r="70" spans="1:8" x14ac:dyDescent="0.3">
      <c r="A70" t="s">
        <v>482</v>
      </c>
      <c r="B70" s="16">
        <v>323.44</v>
      </c>
      <c r="C70" s="15">
        <v>26</v>
      </c>
      <c r="D70" s="15">
        <v>1</v>
      </c>
      <c r="E70" s="14">
        <v>853.24910000000011</v>
      </c>
      <c r="F70" s="17">
        <f t="shared" si="6"/>
        <v>728034.02665081015</v>
      </c>
      <c r="G70" s="14">
        <f t="shared" si="7"/>
        <v>22184.476600000002</v>
      </c>
      <c r="H70" s="14">
        <f t="shared" si="8"/>
        <v>853.24910000000011</v>
      </c>
    </row>
    <row r="71" spans="1:8" x14ac:dyDescent="0.3">
      <c r="A71" t="s">
        <v>483</v>
      </c>
      <c r="B71" s="16">
        <v>338.99</v>
      </c>
      <c r="C71" s="15">
        <v>26</v>
      </c>
      <c r="D71" s="15">
        <v>1</v>
      </c>
      <c r="E71" s="14">
        <v>891.15710000000013</v>
      </c>
      <c r="F71" s="17">
        <f t="shared" si="6"/>
        <v>794160.97688041022</v>
      </c>
      <c r="G71" s="14">
        <f t="shared" si="7"/>
        <v>23170.084600000002</v>
      </c>
      <c r="H71" s="14">
        <f t="shared" si="8"/>
        <v>891.15710000000013</v>
      </c>
    </row>
    <row r="72" spans="1:8" x14ac:dyDescent="0.3">
      <c r="A72" t="s">
        <v>484</v>
      </c>
      <c r="B72" s="16">
        <v>331.95</v>
      </c>
      <c r="C72" s="15">
        <v>26</v>
      </c>
      <c r="D72" s="15">
        <v>2</v>
      </c>
      <c r="E72" s="14">
        <v>872.15009999999995</v>
      </c>
      <c r="F72" s="17">
        <f t="shared" si="6"/>
        <v>760645.79693000996</v>
      </c>
      <c r="G72" s="14">
        <f t="shared" si="7"/>
        <v>22675.902599999998</v>
      </c>
      <c r="H72" s="14">
        <f t="shared" si="8"/>
        <v>1744.3001999999999</v>
      </c>
    </row>
    <row r="73" spans="1:8" x14ac:dyDescent="0.3">
      <c r="A73" t="s">
        <v>485</v>
      </c>
      <c r="B73" s="16">
        <v>295.45999999999998</v>
      </c>
      <c r="C73" s="15">
        <v>26</v>
      </c>
      <c r="D73" s="15">
        <v>2</v>
      </c>
      <c r="E73" s="14">
        <v>783.30279999999993</v>
      </c>
      <c r="F73" s="17">
        <f t="shared" si="6"/>
        <v>613563.27648783987</v>
      </c>
      <c r="G73" s="14">
        <f t="shared" si="7"/>
        <v>20365.872799999997</v>
      </c>
      <c r="H73" s="14">
        <f t="shared" si="8"/>
        <v>1566.6055999999999</v>
      </c>
    </row>
    <row r="74" spans="1:8" x14ac:dyDescent="0.3">
      <c r="A74" t="s">
        <v>486</v>
      </c>
      <c r="B74" s="16">
        <v>304.86</v>
      </c>
      <c r="C74" s="15">
        <v>24</v>
      </c>
      <c r="D74" s="15">
        <v>2</v>
      </c>
      <c r="E74" s="14">
        <v>796.1558</v>
      </c>
      <c r="F74" s="17">
        <f t="shared" si="6"/>
        <v>633864.05787363998</v>
      </c>
      <c r="G74" s="14">
        <f t="shared" si="7"/>
        <v>19107.7392</v>
      </c>
      <c r="H74" s="14">
        <f t="shared" si="8"/>
        <v>1592.3116</v>
      </c>
    </row>
    <row r="75" spans="1:8" x14ac:dyDescent="0.3">
      <c r="A75" t="s">
        <v>487</v>
      </c>
      <c r="B75" s="16">
        <v>316.27999999999997</v>
      </c>
      <c r="C75" s="15">
        <v>24</v>
      </c>
      <c r="D75" s="15">
        <v>2</v>
      </c>
      <c r="E75" s="14">
        <v>822.21019999999999</v>
      </c>
      <c r="F75" s="17">
        <f t="shared" si="6"/>
        <v>676029.61298403994</v>
      </c>
      <c r="G75" s="14">
        <f t="shared" si="7"/>
        <v>19733.0448</v>
      </c>
      <c r="H75" s="14">
        <f t="shared" si="8"/>
        <v>1644.4204</v>
      </c>
    </row>
    <row r="76" spans="1:8" x14ac:dyDescent="0.3">
      <c r="A76" t="s">
        <v>488</v>
      </c>
      <c r="B76" s="16">
        <v>304.47000000000003</v>
      </c>
      <c r="C76" s="15">
        <v>24</v>
      </c>
      <c r="D76" s="15">
        <v>2</v>
      </c>
      <c r="E76" s="14">
        <v>790.83910000000003</v>
      </c>
      <c r="F76" s="17">
        <f t="shared" si="6"/>
        <v>625426.48208881007</v>
      </c>
      <c r="G76" s="14">
        <f t="shared" si="7"/>
        <v>18980.1384</v>
      </c>
      <c r="H76" s="14">
        <f t="shared" si="8"/>
        <v>1581.6782000000001</v>
      </c>
    </row>
    <row r="77" spans="1:8" x14ac:dyDescent="0.3">
      <c r="A77" t="s">
        <v>489</v>
      </c>
      <c r="B77" s="16">
        <v>278.95</v>
      </c>
      <c r="C77" s="15">
        <v>24</v>
      </c>
      <c r="D77" s="15">
        <v>2</v>
      </c>
      <c r="E77" s="14">
        <v>732.0231</v>
      </c>
      <c r="F77" s="17">
        <f t="shared" si="6"/>
        <v>535857.81893360999</v>
      </c>
      <c r="G77" s="14">
        <f t="shared" si="7"/>
        <v>17568.554400000001</v>
      </c>
      <c r="H77" s="14">
        <f t="shared" si="8"/>
        <v>1464.0462</v>
      </c>
    </row>
    <row r="78" spans="1:8" x14ac:dyDescent="0.3">
      <c r="A78" t="s">
        <v>490</v>
      </c>
      <c r="B78" s="16">
        <v>326.18</v>
      </c>
      <c r="C78" s="15">
        <v>18</v>
      </c>
      <c r="D78" s="15">
        <v>3</v>
      </c>
      <c r="E78" s="14">
        <v>835.20479999999998</v>
      </c>
      <c r="F78" s="17">
        <f t="shared" si="6"/>
        <v>697567.05794303992</v>
      </c>
      <c r="G78" s="14">
        <f t="shared" si="7"/>
        <v>15033.686399999999</v>
      </c>
      <c r="H78" s="14">
        <f t="shared" si="8"/>
        <v>2505.6143999999999</v>
      </c>
    </row>
    <row r="79" spans="1:8" x14ac:dyDescent="0.3">
      <c r="A79" t="s">
        <v>491</v>
      </c>
      <c r="B79" s="16">
        <v>315.77</v>
      </c>
      <c r="C79" s="15">
        <v>19</v>
      </c>
      <c r="D79" s="15">
        <v>4</v>
      </c>
      <c r="E79" s="14">
        <v>809.6807</v>
      </c>
      <c r="F79" s="17">
        <f t="shared" si="6"/>
        <v>655582.83595248999</v>
      </c>
      <c r="G79" s="14">
        <f t="shared" si="7"/>
        <v>15383.933300000001</v>
      </c>
      <c r="H79" s="14">
        <f t="shared" si="8"/>
        <v>3238.7228</v>
      </c>
    </row>
    <row r="80" spans="1:8" x14ac:dyDescent="0.3">
      <c r="A80" t="s">
        <v>492</v>
      </c>
      <c r="B80" s="16">
        <v>288.45</v>
      </c>
      <c r="C80" s="15">
        <v>19</v>
      </c>
      <c r="D80" s="15">
        <v>4</v>
      </c>
      <c r="E80" s="14">
        <v>749.39110000000005</v>
      </c>
      <c r="F80" s="17">
        <f t="shared" si="6"/>
        <v>561587.02075921011</v>
      </c>
      <c r="G80" s="14">
        <f t="shared" si="7"/>
        <v>14238.430900000001</v>
      </c>
      <c r="H80" s="14">
        <f t="shared" si="8"/>
        <v>2997.5644000000002</v>
      </c>
    </row>
    <row r="81" spans="1:8" x14ac:dyDescent="0.3">
      <c r="A81" t="s">
        <v>493</v>
      </c>
      <c r="B81" s="16">
        <v>316.89</v>
      </c>
      <c r="C81" s="15">
        <v>19</v>
      </c>
      <c r="D81" s="15">
        <v>2</v>
      </c>
      <c r="E81" s="14">
        <v>819.19439999999997</v>
      </c>
      <c r="F81" s="17">
        <f t="shared" si="6"/>
        <v>671079.46499135997</v>
      </c>
      <c r="G81" s="14">
        <f t="shared" si="7"/>
        <v>15564.693599999999</v>
      </c>
      <c r="H81" s="14">
        <f t="shared" si="8"/>
        <v>1638.3887999999999</v>
      </c>
    </row>
    <row r="82" spans="1:8" x14ac:dyDescent="0.3">
      <c r="A82" t="s">
        <v>494</v>
      </c>
      <c r="B82" s="16">
        <v>320.39999999999998</v>
      </c>
      <c r="C82" s="15">
        <v>19</v>
      </c>
      <c r="D82" s="15">
        <v>3</v>
      </c>
      <c r="E82" s="14">
        <v>821.87400000000002</v>
      </c>
      <c r="F82" s="17">
        <f t="shared" si="6"/>
        <v>675476.87187600008</v>
      </c>
      <c r="G82" s="14">
        <f t="shared" si="7"/>
        <v>15615.606</v>
      </c>
      <c r="H82" s="14">
        <f t="shared" si="8"/>
        <v>2465.6220000000003</v>
      </c>
    </row>
    <row r="83" spans="1:8" x14ac:dyDescent="0.3">
      <c r="A83" t="s">
        <v>495</v>
      </c>
      <c r="B83" s="16">
        <v>309.37</v>
      </c>
      <c r="C83" s="15">
        <v>20</v>
      </c>
      <c r="D83" s="15">
        <v>3</v>
      </c>
      <c r="E83" s="14">
        <v>794.38529999999992</v>
      </c>
      <c r="F83" s="17">
        <f t="shared" si="6"/>
        <v>631048.00485608983</v>
      </c>
      <c r="G83" s="14">
        <f t="shared" si="7"/>
        <v>15887.705999999998</v>
      </c>
      <c r="H83" s="14">
        <f t="shared" si="8"/>
        <v>2383.1558999999997</v>
      </c>
    </row>
    <row r="84" spans="1:8" x14ac:dyDescent="0.3">
      <c r="A84" t="s">
        <v>496</v>
      </c>
      <c r="B84" s="16">
        <v>273.52999999999997</v>
      </c>
      <c r="C84" s="15">
        <v>20</v>
      </c>
      <c r="D84" s="15">
        <v>3</v>
      </c>
      <c r="E84" s="14">
        <v>711.22019999999998</v>
      </c>
      <c r="F84" s="17">
        <f t="shared" si="6"/>
        <v>505834.17288803996</v>
      </c>
      <c r="G84" s="14">
        <f t="shared" si="7"/>
        <v>14224.403999999999</v>
      </c>
      <c r="H84" s="14">
        <f t="shared" si="8"/>
        <v>2133.6606000000002</v>
      </c>
    </row>
    <row r="85" spans="1:8" x14ac:dyDescent="0.3">
      <c r="A85" t="s">
        <v>497</v>
      </c>
      <c r="B85" s="16">
        <v>306.85000000000002</v>
      </c>
      <c r="C85" s="15">
        <v>21</v>
      </c>
      <c r="D85" s="15">
        <v>1</v>
      </c>
      <c r="E85" s="14">
        <v>795.88599999999997</v>
      </c>
      <c r="F85" s="17">
        <f t="shared" si="6"/>
        <v>633434.52499599999</v>
      </c>
      <c r="G85" s="14">
        <f t="shared" si="7"/>
        <v>16713.606</v>
      </c>
      <c r="H85" s="14">
        <f t="shared" si="8"/>
        <v>795.88599999999997</v>
      </c>
    </row>
    <row r="86" spans="1:8" x14ac:dyDescent="0.3">
      <c r="A86" t="s">
        <v>498</v>
      </c>
      <c r="B86" s="16">
        <v>340.84</v>
      </c>
      <c r="C86" s="15">
        <v>21</v>
      </c>
      <c r="D86" s="15">
        <v>2</v>
      </c>
      <c r="E86" s="14">
        <v>884.5034999999998</v>
      </c>
      <c r="F86" s="17">
        <f t="shared" si="6"/>
        <v>782346.44151224964</v>
      </c>
      <c r="G86" s="14">
        <f t="shared" si="7"/>
        <v>18574.573499999995</v>
      </c>
      <c r="H86" s="14">
        <f t="shared" si="8"/>
        <v>1769.0069999999996</v>
      </c>
    </row>
    <row r="87" spans="1:8" x14ac:dyDescent="0.3">
      <c r="A87" t="s">
        <v>499</v>
      </c>
      <c r="B87" s="16">
        <v>332.1</v>
      </c>
      <c r="C87" s="15">
        <v>21</v>
      </c>
      <c r="D87" s="15">
        <v>3</v>
      </c>
      <c r="E87" s="14">
        <v>860.22529999999995</v>
      </c>
      <c r="F87" s="17">
        <f t="shared" si="6"/>
        <v>739987.56676008995</v>
      </c>
      <c r="G87" s="14">
        <f t="shared" si="7"/>
        <v>18064.731299999999</v>
      </c>
      <c r="H87" s="14">
        <f t="shared" si="8"/>
        <v>2580.6758999999997</v>
      </c>
    </row>
    <row r="88" spans="1:8" x14ac:dyDescent="0.3">
      <c r="A88" t="s">
        <v>500</v>
      </c>
      <c r="B88" s="16">
        <v>283.82</v>
      </c>
      <c r="C88" s="15">
        <v>21</v>
      </c>
      <c r="D88" s="15">
        <v>2</v>
      </c>
      <c r="E88" s="14">
        <v>742.62879999999996</v>
      </c>
      <c r="F88" s="17">
        <f t="shared" si="6"/>
        <v>551497.53458943998</v>
      </c>
      <c r="G88" s="14">
        <f t="shared" si="7"/>
        <v>15595.2048</v>
      </c>
      <c r="H88" s="14">
        <f t="shared" si="8"/>
        <v>1485.2575999999999</v>
      </c>
    </row>
    <row r="89" spans="1:8" x14ac:dyDescent="0.3">
      <c r="A89" t="s">
        <v>501</v>
      </c>
      <c r="B89" s="16">
        <v>304.60000000000002</v>
      </c>
      <c r="C89" s="15">
        <v>21</v>
      </c>
      <c r="D89" s="15">
        <v>1</v>
      </c>
      <c r="E89" s="14">
        <v>790.6706999999999</v>
      </c>
      <c r="F89" s="17">
        <f t="shared" si="6"/>
        <v>625160.15583848988</v>
      </c>
      <c r="G89" s="14">
        <f t="shared" si="7"/>
        <v>16604.084699999999</v>
      </c>
      <c r="H89" s="14">
        <f t="shared" si="8"/>
        <v>790.6706999999999</v>
      </c>
    </row>
    <row r="90" spans="1:8" x14ac:dyDescent="0.3">
      <c r="A90" t="s">
        <v>502</v>
      </c>
      <c r="B90" s="16">
        <v>323.01</v>
      </c>
      <c r="C90" s="15">
        <v>21</v>
      </c>
      <c r="D90" s="15">
        <v>2</v>
      </c>
      <c r="E90" s="14">
        <v>834.61559999999986</v>
      </c>
      <c r="F90" s="17">
        <f t="shared" si="6"/>
        <v>696583.19976335973</v>
      </c>
      <c r="G90" s="14">
        <f t="shared" si="7"/>
        <v>17526.927599999995</v>
      </c>
      <c r="H90" s="14">
        <f t="shared" si="8"/>
        <v>1669.2311999999997</v>
      </c>
    </row>
    <row r="91" spans="1:8" x14ac:dyDescent="0.3">
      <c r="A91" t="s">
        <v>503</v>
      </c>
      <c r="B91" s="16">
        <v>322.25</v>
      </c>
      <c r="C91" s="15">
        <v>21</v>
      </c>
      <c r="D91" s="15">
        <v>3</v>
      </c>
      <c r="E91" s="14">
        <v>832.83150000000001</v>
      </c>
      <c r="F91" s="17">
        <f t="shared" si="6"/>
        <v>693608.30739225005</v>
      </c>
      <c r="G91" s="14">
        <f t="shared" si="7"/>
        <v>17489.461500000001</v>
      </c>
      <c r="H91" s="14">
        <f t="shared" si="8"/>
        <v>2498.4944999999998</v>
      </c>
    </row>
    <row r="92" spans="1:8" x14ac:dyDescent="0.3">
      <c r="A92" t="s">
        <v>504</v>
      </c>
      <c r="B92" s="16">
        <v>303.10000000000002</v>
      </c>
      <c r="C92" s="15">
        <v>22</v>
      </c>
      <c r="D92" s="15">
        <v>2</v>
      </c>
      <c r="E92" s="14">
        <v>789.21410000000003</v>
      </c>
      <c r="F92" s="17">
        <f t="shared" si="6"/>
        <v>622858.89563881001</v>
      </c>
      <c r="G92" s="14">
        <f t="shared" si="7"/>
        <v>17362.710200000001</v>
      </c>
      <c r="H92" s="14">
        <f t="shared" si="8"/>
        <v>1578.4282000000001</v>
      </c>
    </row>
    <row r="93" spans="1:8" x14ac:dyDescent="0.3">
      <c r="A93" t="s">
        <v>505</v>
      </c>
      <c r="B93" s="16">
        <v>330.71</v>
      </c>
      <c r="C93" s="15">
        <v>22</v>
      </c>
      <c r="D93" s="15">
        <v>2</v>
      </c>
      <c r="E93" s="14">
        <v>858.98109999999986</v>
      </c>
      <c r="F93" s="17">
        <f t="shared" si="6"/>
        <v>737848.53015720972</v>
      </c>
      <c r="G93" s="14">
        <f t="shared" si="7"/>
        <v>18897.584199999998</v>
      </c>
      <c r="H93" s="14">
        <f t="shared" si="8"/>
        <v>1717.9621999999997</v>
      </c>
    </row>
    <row r="94" spans="1:8" x14ac:dyDescent="0.3">
      <c r="A94" t="s">
        <v>506</v>
      </c>
      <c r="B94" s="16">
        <v>318.17</v>
      </c>
      <c r="C94" s="15">
        <v>22</v>
      </c>
      <c r="D94" s="15">
        <v>3</v>
      </c>
      <c r="E94" s="14">
        <v>824.67039999999997</v>
      </c>
      <c r="F94" s="17">
        <f t="shared" si="6"/>
        <v>680081.26863615995</v>
      </c>
      <c r="G94" s="14">
        <f t="shared" si="7"/>
        <v>18142.748800000001</v>
      </c>
      <c r="H94" s="14">
        <f t="shared" si="8"/>
        <v>2474.0111999999999</v>
      </c>
    </row>
    <row r="95" spans="1:8" x14ac:dyDescent="0.3">
      <c r="A95" t="s">
        <v>507</v>
      </c>
      <c r="B95" s="16">
        <v>291.14999999999998</v>
      </c>
      <c r="C95" s="15">
        <v>21</v>
      </c>
      <c r="D95" s="15">
        <v>2</v>
      </c>
      <c r="E95" s="14">
        <v>755.60889999999995</v>
      </c>
      <c r="F95" s="17">
        <f t="shared" si="6"/>
        <v>570944.80975920998</v>
      </c>
      <c r="G95" s="14">
        <f t="shared" si="7"/>
        <v>15867.786899999999</v>
      </c>
      <c r="H95" s="14">
        <f t="shared" si="8"/>
        <v>1511.2177999999999</v>
      </c>
    </row>
    <row r="96" spans="1:8" x14ac:dyDescent="0.3">
      <c r="A96" t="s">
        <v>508</v>
      </c>
      <c r="B96" s="16">
        <v>323.60000000000002</v>
      </c>
      <c r="C96" s="15">
        <v>21</v>
      </c>
      <c r="D96" s="15">
        <v>2</v>
      </c>
      <c r="E96" s="14">
        <v>836.95410000000004</v>
      </c>
      <c r="F96" s="17">
        <f t="shared" si="6"/>
        <v>700492.16550681007</v>
      </c>
      <c r="G96" s="14">
        <f t="shared" si="7"/>
        <v>17576.036100000001</v>
      </c>
      <c r="H96" s="14">
        <f t="shared" si="8"/>
        <v>1673.9082000000001</v>
      </c>
    </row>
    <row r="97" spans="1:8" x14ac:dyDescent="0.3">
      <c r="A97" t="s">
        <v>509</v>
      </c>
      <c r="B97" s="16">
        <v>324.29000000000002</v>
      </c>
      <c r="C97" s="15">
        <v>21</v>
      </c>
      <c r="D97" s="15">
        <v>2</v>
      </c>
      <c r="E97" s="14">
        <v>840.17209999999989</v>
      </c>
      <c r="F97" s="17">
        <f t="shared" si="6"/>
        <v>705889.15761840984</v>
      </c>
      <c r="G97" s="14">
        <f t="shared" si="7"/>
        <v>17643.614099999999</v>
      </c>
      <c r="H97" s="14">
        <f t="shared" si="8"/>
        <v>1680.3441999999998</v>
      </c>
    </row>
    <row r="98" spans="1:8" x14ac:dyDescent="0.3">
      <c r="A98" t="s">
        <v>510</v>
      </c>
      <c r="B98" s="16">
        <v>296.44</v>
      </c>
      <c r="C98" s="15">
        <v>22</v>
      </c>
      <c r="D98" s="15">
        <v>1</v>
      </c>
      <c r="E98" s="14">
        <v>772.5295000000001</v>
      </c>
      <c r="F98" s="17">
        <f t="shared" ref="F98:F126" si="9">$E98*$E98</f>
        <v>596801.82837025018</v>
      </c>
      <c r="G98" s="14">
        <f t="shared" ref="G98:G126" si="10">$E98*$C98</f>
        <v>16995.649000000001</v>
      </c>
      <c r="H98" s="14">
        <f t="shared" ref="H98:H126" si="11">$E98*$D98</f>
        <v>772.5295000000001</v>
      </c>
    </row>
    <row r="99" spans="1:8" x14ac:dyDescent="0.3">
      <c r="A99" t="s">
        <v>511</v>
      </c>
      <c r="B99" s="16">
        <v>304.19</v>
      </c>
      <c r="C99" s="15">
        <v>23</v>
      </c>
      <c r="D99" s="15">
        <v>2</v>
      </c>
      <c r="E99" s="14">
        <v>788.34180000000003</v>
      </c>
      <c r="F99" s="17">
        <f t="shared" si="9"/>
        <v>621482.79362724</v>
      </c>
      <c r="G99" s="14">
        <f t="shared" si="10"/>
        <v>18131.861400000002</v>
      </c>
      <c r="H99" s="14">
        <f t="shared" si="11"/>
        <v>1576.6836000000001</v>
      </c>
    </row>
    <row r="100" spans="1:8" x14ac:dyDescent="0.3">
      <c r="A100" t="s">
        <v>512</v>
      </c>
      <c r="B100" s="16">
        <v>292.13</v>
      </c>
      <c r="C100" s="15">
        <v>24</v>
      </c>
      <c r="D100" s="15">
        <v>2</v>
      </c>
      <c r="E100" s="14">
        <v>758.89610000000016</v>
      </c>
      <c r="F100" s="17">
        <f t="shared" si="9"/>
        <v>575923.29059521027</v>
      </c>
      <c r="G100" s="14">
        <f t="shared" si="10"/>
        <v>18213.506400000006</v>
      </c>
      <c r="H100" s="14">
        <f t="shared" si="11"/>
        <v>1517.7922000000003</v>
      </c>
    </row>
    <row r="101" spans="1:8" x14ac:dyDescent="0.3">
      <c r="A101" t="s">
        <v>513</v>
      </c>
      <c r="B101" s="16">
        <v>301.27</v>
      </c>
      <c r="C101" s="15">
        <v>24</v>
      </c>
      <c r="D101" s="15">
        <v>1</v>
      </c>
      <c r="E101" s="14">
        <v>790.77699999999993</v>
      </c>
      <c r="F101" s="17">
        <f t="shared" si="9"/>
        <v>625328.26372899988</v>
      </c>
      <c r="G101" s="14">
        <f t="shared" si="10"/>
        <v>18978.647999999997</v>
      </c>
      <c r="H101" s="14">
        <f t="shared" si="11"/>
        <v>790.77699999999993</v>
      </c>
    </row>
    <row r="102" spans="1:8" x14ac:dyDescent="0.3">
      <c r="A102" t="s">
        <v>514</v>
      </c>
      <c r="B102" s="16">
        <v>318.75</v>
      </c>
      <c r="C102" s="15">
        <v>24</v>
      </c>
      <c r="D102" s="15">
        <v>1</v>
      </c>
      <c r="E102" s="14">
        <v>831.16200000000003</v>
      </c>
      <c r="F102" s="17">
        <f t="shared" si="9"/>
        <v>690830.27024400001</v>
      </c>
      <c r="G102" s="14">
        <f t="shared" si="10"/>
        <v>19947.887999999999</v>
      </c>
      <c r="H102" s="14">
        <f t="shared" si="11"/>
        <v>831.16200000000003</v>
      </c>
    </row>
    <row r="103" spans="1:8" x14ac:dyDescent="0.3">
      <c r="A103" t="s">
        <v>515</v>
      </c>
      <c r="B103" s="16">
        <v>306.56</v>
      </c>
      <c r="C103" s="15">
        <v>24</v>
      </c>
      <c r="D103" s="15">
        <v>2</v>
      </c>
      <c r="E103" s="14">
        <v>798.56280000000004</v>
      </c>
      <c r="F103" s="17">
        <f t="shared" si="9"/>
        <v>637702.54554384004</v>
      </c>
      <c r="G103" s="14">
        <f t="shared" si="10"/>
        <v>19165.5072</v>
      </c>
      <c r="H103" s="14">
        <f t="shared" si="11"/>
        <v>1597.1256000000001</v>
      </c>
    </row>
    <row r="104" spans="1:8" x14ac:dyDescent="0.3">
      <c r="A104" t="s">
        <v>516</v>
      </c>
      <c r="B104" s="16">
        <v>303</v>
      </c>
      <c r="C104" s="15">
        <v>19</v>
      </c>
      <c r="D104" s="15">
        <v>3</v>
      </c>
      <c r="E104" s="14">
        <v>784.78340000000014</v>
      </c>
      <c r="F104" s="17">
        <f t="shared" si="9"/>
        <v>615884.98491556023</v>
      </c>
      <c r="G104" s="14">
        <f t="shared" si="10"/>
        <v>14910.884600000003</v>
      </c>
      <c r="H104" s="14">
        <f t="shared" si="11"/>
        <v>2354.3502000000003</v>
      </c>
    </row>
    <row r="105" spans="1:8" x14ac:dyDescent="0.3">
      <c r="A105" t="s">
        <v>517</v>
      </c>
      <c r="B105" s="16">
        <v>321.73</v>
      </c>
      <c r="C105" s="15">
        <v>20</v>
      </c>
      <c r="D105" s="15">
        <v>4</v>
      </c>
      <c r="E105" s="14">
        <v>831.59800000000007</v>
      </c>
      <c r="F105" s="17">
        <f t="shared" si="9"/>
        <v>691555.23360400007</v>
      </c>
      <c r="G105" s="14">
        <f t="shared" si="10"/>
        <v>16631.960000000003</v>
      </c>
      <c r="H105" s="14">
        <f t="shared" si="11"/>
        <v>3326.3920000000003</v>
      </c>
    </row>
    <row r="106" spans="1:8" x14ac:dyDescent="0.3">
      <c r="A106" t="s">
        <v>518</v>
      </c>
      <c r="B106" s="16">
        <v>276</v>
      </c>
      <c r="C106" s="15">
        <v>20</v>
      </c>
      <c r="D106" s="15">
        <v>4</v>
      </c>
      <c r="E106" s="14">
        <v>710.29939999999999</v>
      </c>
      <c r="F106" s="17">
        <f t="shared" si="9"/>
        <v>504525.23764035996</v>
      </c>
      <c r="G106" s="14">
        <f t="shared" si="10"/>
        <v>14205.987999999999</v>
      </c>
      <c r="H106" s="14">
        <f t="shared" si="11"/>
        <v>2841.1976</v>
      </c>
    </row>
    <row r="107" spans="1:8" x14ac:dyDescent="0.3">
      <c r="A107" t="s">
        <v>519</v>
      </c>
      <c r="B107" s="16">
        <v>296.56</v>
      </c>
      <c r="C107" s="15">
        <v>15</v>
      </c>
      <c r="D107" s="15">
        <v>2</v>
      </c>
      <c r="E107" s="14">
        <v>758.14020000000005</v>
      </c>
      <c r="F107" s="17">
        <f t="shared" si="9"/>
        <v>574776.56285604008</v>
      </c>
      <c r="G107" s="14">
        <f t="shared" si="10"/>
        <v>11372.103000000001</v>
      </c>
      <c r="H107" s="14">
        <f t="shared" si="11"/>
        <v>1516.2804000000001</v>
      </c>
    </row>
    <row r="108" spans="1:8" x14ac:dyDescent="0.3">
      <c r="A108" t="s">
        <v>520</v>
      </c>
      <c r="B108" s="16">
        <v>315.47000000000003</v>
      </c>
      <c r="C108" s="15">
        <v>16</v>
      </c>
      <c r="D108" s="15">
        <v>2</v>
      </c>
      <c r="E108" s="14">
        <v>804.04330000000004</v>
      </c>
      <c r="F108" s="17">
        <f t="shared" si="9"/>
        <v>646485.62827489013</v>
      </c>
      <c r="G108" s="14">
        <f t="shared" si="10"/>
        <v>12864.692800000001</v>
      </c>
      <c r="H108" s="14">
        <f t="shared" si="11"/>
        <v>1608.0866000000001</v>
      </c>
    </row>
    <row r="109" spans="1:8" x14ac:dyDescent="0.3">
      <c r="A109" t="s">
        <v>521</v>
      </c>
      <c r="B109" s="16">
        <v>311.75</v>
      </c>
      <c r="C109" s="15">
        <v>16</v>
      </c>
      <c r="D109" s="15">
        <v>3</v>
      </c>
      <c r="E109" s="14">
        <v>794.24450000000002</v>
      </c>
      <c r="F109" s="17">
        <f t="shared" si="9"/>
        <v>630824.32578025002</v>
      </c>
      <c r="G109" s="14">
        <f t="shared" si="10"/>
        <v>12707.912</v>
      </c>
      <c r="H109" s="14">
        <f t="shared" si="11"/>
        <v>2382.7335000000003</v>
      </c>
    </row>
    <row r="110" spans="1:8" x14ac:dyDescent="0.3">
      <c r="A110" t="s">
        <v>522</v>
      </c>
      <c r="B110" s="16">
        <v>306.47000000000003</v>
      </c>
      <c r="C110" s="15">
        <v>16</v>
      </c>
      <c r="D110" s="15">
        <v>1</v>
      </c>
      <c r="E110" s="14">
        <v>788.81</v>
      </c>
      <c r="F110" s="17">
        <f t="shared" si="9"/>
        <v>622221.21609999996</v>
      </c>
      <c r="G110" s="14">
        <f t="shared" si="10"/>
        <v>12620.96</v>
      </c>
      <c r="H110" s="14">
        <f t="shared" si="11"/>
        <v>788.81</v>
      </c>
    </row>
    <row r="111" spans="1:8" x14ac:dyDescent="0.3">
      <c r="A111" t="s">
        <v>523</v>
      </c>
      <c r="B111" s="16">
        <v>326.77</v>
      </c>
      <c r="C111" s="15">
        <v>17</v>
      </c>
      <c r="D111" s="15">
        <v>2</v>
      </c>
      <c r="E111" s="14">
        <v>837.17240000000015</v>
      </c>
      <c r="F111" s="17">
        <f t="shared" si="9"/>
        <v>700857.62732176029</v>
      </c>
      <c r="G111" s="14">
        <f t="shared" si="10"/>
        <v>14231.930800000002</v>
      </c>
      <c r="H111" s="14">
        <f t="shared" si="11"/>
        <v>1674.3448000000003</v>
      </c>
    </row>
    <row r="112" spans="1:8" x14ac:dyDescent="0.3">
      <c r="A112" t="s">
        <v>524</v>
      </c>
      <c r="B112" s="16">
        <v>312.82</v>
      </c>
      <c r="C112" s="15">
        <v>17</v>
      </c>
      <c r="D112" s="15">
        <v>2</v>
      </c>
      <c r="E112" s="14">
        <v>800.30770000000007</v>
      </c>
      <c r="F112" s="17">
        <f t="shared" si="9"/>
        <v>640492.41467929014</v>
      </c>
      <c r="G112" s="14">
        <f t="shared" si="10"/>
        <v>13605.2309</v>
      </c>
      <c r="H112" s="14">
        <f t="shared" si="11"/>
        <v>1600.6154000000001</v>
      </c>
    </row>
    <row r="113" spans="1:8" x14ac:dyDescent="0.3">
      <c r="A113" t="s">
        <v>525</v>
      </c>
      <c r="B113" s="16">
        <v>326.72000000000003</v>
      </c>
      <c r="C113" s="15">
        <v>18</v>
      </c>
      <c r="D113" s="15">
        <v>2</v>
      </c>
      <c r="E113" s="14">
        <v>840.51480000000004</v>
      </c>
      <c r="F113" s="17">
        <f t="shared" si="9"/>
        <v>706465.12901904003</v>
      </c>
      <c r="G113" s="14">
        <f t="shared" si="10"/>
        <v>15129.2664</v>
      </c>
      <c r="H113" s="14">
        <f t="shared" si="11"/>
        <v>1681.0296000000001</v>
      </c>
    </row>
    <row r="114" spans="1:8" x14ac:dyDescent="0.3">
      <c r="A114" t="s">
        <v>526</v>
      </c>
      <c r="B114" s="16">
        <v>315.89999999999998</v>
      </c>
      <c r="C114" s="15">
        <v>17</v>
      </c>
      <c r="D114" s="15">
        <v>2</v>
      </c>
      <c r="E114" s="14">
        <v>809.87389999999994</v>
      </c>
      <c r="F114" s="17">
        <f t="shared" si="9"/>
        <v>655895.7339012099</v>
      </c>
      <c r="G114" s="14">
        <f t="shared" si="10"/>
        <v>13767.856299999999</v>
      </c>
      <c r="H114" s="14">
        <f t="shared" si="11"/>
        <v>1619.7477999999999</v>
      </c>
    </row>
    <row r="115" spans="1:8" x14ac:dyDescent="0.3">
      <c r="A115" t="s">
        <v>527</v>
      </c>
      <c r="B115" s="16">
        <v>316.94</v>
      </c>
      <c r="C115" s="15">
        <v>20</v>
      </c>
      <c r="D115" s="15">
        <v>2</v>
      </c>
      <c r="E115" s="14">
        <v>819.40499999999997</v>
      </c>
      <c r="F115" s="17">
        <f t="shared" si="9"/>
        <v>671424.55402499996</v>
      </c>
      <c r="G115" s="14">
        <f t="shared" si="10"/>
        <v>16388.099999999999</v>
      </c>
      <c r="H115" s="14">
        <f t="shared" si="11"/>
        <v>1638.81</v>
      </c>
    </row>
    <row r="116" spans="1:8" x14ac:dyDescent="0.3">
      <c r="A116" t="s">
        <v>528</v>
      </c>
      <c r="B116" s="16">
        <v>308.43</v>
      </c>
      <c r="C116" s="15">
        <v>20</v>
      </c>
      <c r="D116" s="15">
        <v>2</v>
      </c>
      <c r="E116" s="14">
        <v>798.1377</v>
      </c>
      <c r="F116" s="17">
        <f t="shared" si="9"/>
        <v>637023.78816128999</v>
      </c>
      <c r="G116" s="14">
        <f t="shared" si="10"/>
        <v>15962.754000000001</v>
      </c>
      <c r="H116" s="14">
        <f t="shared" si="11"/>
        <v>1596.2754</v>
      </c>
    </row>
    <row r="117" spans="1:8" x14ac:dyDescent="0.3">
      <c r="A117" t="s">
        <v>529</v>
      </c>
      <c r="B117" s="16">
        <v>311.18</v>
      </c>
      <c r="C117" s="15">
        <v>17</v>
      </c>
      <c r="D117" s="15">
        <v>3</v>
      </c>
      <c r="E117" s="14">
        <v>797.50200000000007</v>
      </c>
      <c r="F117" s="17">
        <f t="shared" si="9"/>
        <v>636009.44000400009</v>
      </c>
      <c r="G117" s="14">
        <f t="shared" si="10"/>
        <v>13557.534000000001</v>
      </c>
      <c r="H117" s="14">
        <f t="shared" si="11"/>
        <v>2392.5060000000003</v>
      </c>
    </row>
    <row r="118" spans="1:8" x14ac:dyDescent="0.3">
      <c r="A118" t="s">
        <v>530</v>
      </c>
      <c r="B118" s="16">
        <v>298.88</v>
      </c>
      <c r="C118" s="15">
        <v>17</v>
      </c>
      <c r="D118" s="15">
        <v>3</v>
      </c>
      <c r="E118" s="14">
        <v>765.32050000000015</v>
      </c>
      <c r="F118" s="17">
        <f t="shared" si="9"/>
        <v>585715.46772025025</v>
      </c>
      <c r="G118" s="14">
        <f t="shared" si="10"/>
        <v>13010.448500000002</v>
      </c>
      <c r="H118" s="14">
        <f t="shared" si="11"/>
        <v>2295.9615000000003</v>
      </c>
    </row>
    <row r="119" spans="1:8" x14ac:dyDescent="0.3">
      <c r="A119" t="s">
        <v>531</v>
      </c>
      <c r="B119" s="16">
        <v>322.7</v>
      </c>
      <c r="C119" s="15">
        <v>17</v>
      </c>
      <c r="D119" s="15">
        <v>3</v>
      </c>
      <c r="E119" s="14">
        <v>829.55889999999988</v>
      </c>
      <c r="F119" s="17">
        <f t="shared" si="9"/>
        <v>688167.9685692098</v>
      </c>
      <c r="G119" s="14">
        <f t="shared" si="10"/>
        <v>14102.501299999998</v>
      </c>
      <c r="H119" s="14">
        <f t="shared" si="11"/>
        <v>2488.6766999999995</v>
      </c>
    </row>
    <row r="120" spans="1:8" x14ac:dyDescent="0.3">
      <c r="A120" t="s">
        <v>532</v>
      </c>
      <c r="B120" s="16">
        <v>309.49</v>
      </c>
      <c r="C120" s="15">
        <v>18</v>
      </c>
      <c r="D120" s="15">
        <v>2</v>
      </c>
      <c r="E120" s="14">
        <v>796.81119999999987</v>
      </c>
      <c r="F120" s="17">
        <f t="shared" si="9"/>
        <v>634908.08844543982</v>
      </c>
      <c r="G120" s="14">
        <f t="shared" si="10"/>
        <v>14342.601599999998</v>
      </c>
      <c r="H120" s="14">
        <f t="shared" si="11"/>
        <v>1593.6223999999997</v>
      </c>
    </row>
    <row r="121" spans="1:8" x14ac:dyDescent="0.3">
      <c r="A121" t="s">
        <v>533</v>
      </c>
      <c r="B121" s="16">
        <v>303.88</v>
      </c>
      <c r="C121" s="15">
        <v>18</v>
      </c>
      <c r="D121" s="15">
        <v>3</v>
      </c>
      <c r="E121" s="14">
        <v>783.51349999999991</v>
      </c>
      <c r="F121" s="17">
        <f t="shared" si="9"/>
        <v>613893.40468224988</v>
      </c>
      <c r="G121" s="14">
        <f t="shared" si="10"/>
        <v>14103.242999999999</v>
      </c>
      <c r="H121" s="14">
        <f t="shared" si="11"/>
        <v>2350.5404999999996</v>
      </c>
    </row>
    <row r="122" spans="1:8" x14ac:dyDescent="0.3">
      <c r="A122" t="s">
        <v>534</v>
      </c>
      <c r="B122" s="16">
        <v>307.42</v>
      </c>
      <c r="C122" s="15">
        <v>19</v>
      </c>
      <c r="D122" s="15">
        <v>2</v>
      </c>
      <c r="E122" s="14">
        <v>794.80310000000009</v>
      </c>
      <c r="F122" s="17">
        <f t="shared" si="9"/>
        <v>631711.96776961011</v>
      </c>
      <c r="G122" s="14">
        <f t="shared" si="10"/>
        <v>15101.258900000001</v>
      </c>
      <c r="H122" s="14">
        <f t="shared" si="11"/>
        <v>1589.6062000000002</v>
      </c>
    </row>
    <row r="123" spans="1:8" x14ac:dyDescent="0.3">
      <c r="A123" t="s">
        <v>535</v>
      </c>
      <c r="B123" s="16">
        <v>290.11</v>
      </c>
      <c r="C123" s="15">
        <v>19</v>
      </c>
      <c r="D123" s="15">
        <v>3</v>
      </c>
      <c r="E123" s="14">
        <v>749.52210000000002</v>
      </c>
      <c r="F123" s="17">
        <f t="shared" si="9"/>
        <v>561783.37838841008</v>
      </c>
      <c r="G123" s="14">
        <f t="shared" si="10"/>
        <v>14240.919900000001</v>
      </c>
      <c r="H123" s="14">
        <f t="shared" si="11"/>
        <v>2248.5663</v>
      </c>
    </row>
    <row r="124" spans="1:8" x14ac:dyDescent="0.3">
      <c r="A124" t="s">
        <v>536</v>
      </c>
      <c r="B124" s="16">
        <v>311.3</v>
      </c>
      <c r="C124" s="15">
        <v>18</v>
      </c>
      <c r="D124" s="15">
        <v>2</v>
      </c>
      <c r="E124" s="14">
        <v>804.02279999999996</v>
      </c>
      <c r="F124" s="17">
        <f t="shared" si="9"/>
        <v>646452.66291983996</v>
      </c>
      <c r="G124" s="14">
        <f t="shared" si="10"/>
        <v>14472.410399999999</v>
      </c>
      <c r="H124" s="14">
        <f t="shared" si="11"/>
        <v>1608.0455999999999</v>
      </c>
    </row>
    <row r="125" spans="1:8" x14ac:dyDescent="0.3">
      <c r="A125" t="s">
        <v>537</v>
      </c>
      <c r="B125" s="16">
        <v>261.55</v>
      </c>
      <c r="C125" s="15">
        <v>14</v>
      </c>
      <c r="D125" s="15">
        <v>4</v>
      </c>
      <c r="E125" s="14">
        <v>665.5809999999999</v>
      </c>
      <c r="F125" s="17">
        <f t="shared" si="9"/>
        <v>442998.06756099989</v>
      </c>
      <c r="G125" s="14">
        <f t="shared" si="10"/>
        <v>9318.1339999999982</v>
      </c>
      <c r="H125" s="14">
        <f t="shared" si="11"/>
        <v>2662.3239999999996</v>
      </c>
    </row>
    <row r="126" spans="1:8" x14ac:dyDescent="0.3">
      <c r="A126" t="s">
        <v>538</v>
      </c>
      <c r="B126" s="16">
        <v>261.12</v>
      </c>
      <c r="C126" s="15">
        <v>14</v>
      </c>
      <c r="D126" s="15">
        <v>5</v>
      </c>
      <c r="E126" s="14">
        <v>665.57659999999998</v>
      </c>
      <c r="F126" s="17">
        <f t="shared" si="9"/>
        <v>442992.21046755998</v>
      </c>
      <c r="G126" s="14">
        <f t="shared" si="10"/>
        <v>9318.0723999999991</v>
      </c>
      <c r="H126" s="14">
        <f t="shared" si="11"/>
        <v>3327.8829999999998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563EB"/>
  </sheetPr>
  <dimension ref="A1:I21"/>
  <sheetViews>
    <sheetView workbookViewId="0"/>
  </sheetViews>
  <sheetFormatPr defaultRowHeight="14.4" x14ac:dyDescent="0.3"/>
  <cols>
    <col min="1" max="1" width="32" customWidth="1"/>
    <col min="2" max="9" width="16" customWidth="1"/>
  </cols>
  <sheetData>
    <row r="1" spans="1:9" x14ac:dyDescent="0.3">
      <c r="A1" s="4" t="s">
        <v>539</v>
      </c>
      <c r="B1" s="4"/>
      <c r="C1" s="4"/>
    </row>
    <row r="2" spans="1:9" x14ac:dyDescent="0.3">
      <c r="A2" s="6" t="s">
        <v>540</v>
      </c>
      <c r="B2" s="6" t="s">
        <v>541</v>
      </c>
      <c r="C2" s="6" t="s">
        <v>542</v>
      </c>
    </row>
    <row r="3" spans="1:9" x14ac:dyDescent="0.3">
      <c r="A3" s="3" t="s">
        <v>543</v>
      </c>
      <c r="B3" s="9">
        <f>INDEX(LINEST(tblMeasured[power],tblMeasured[[e_total]:[e_v]],FALSE,FALSE),1,4)</f>
        <v>0.29492476617602259</v>
      </c>
      <c r="C3" s="9">
        <f>INDEX(LINEST(tblModeled[power],tblModeled[[e_total]:[e_v]],FALSE,FALSE),1,4)</f>
        <v>0.38550636559635354</v>
      </c>
    </row>
    <row r="4" spans="1:9" x14ac:dyDescent="0.3">
      <c r="A4" s="3" t="s">
        <v>544</v>
      </c>
      <c r="B4" s="9">
        <f>INDEX(LINEST(tblMeasured[power],tblMeasured[[e_total]:[e_v]],FALSE,FALSE),1,3)</f>
        <v>5.6968739564834924E-5</v>
      </c>
      <c r="C4" s="9">
        <f>INDEX(LINEST(tblModeled[power],tblModeled[[e_total]:[e_v]],FALSE,FALSE),1,3)</f>
        <v>3.1026115260652846E-5</v>
      </c>
    </row>
    <row r="5" spans="1:9" x14ac:dyDescent="0.3">
      <c r="A5" s="3" t="s">
        <v>545</v>
      </c>
      <c r="B5" s="9">
        <f>INDEX(LINEST(tblMeasured[power],tblMeasured[[e_total]:[e_v]],FALSE,FALSE),1,2)</f>
        <v>4.4872083372729076E-4</v>
      </c>
      <c r="C5" s="9">
        <f>INDEX(LINEST(tblModeled[power],tblModeled[[e_total]:[e_v]],FALSE,FALSE),1,2)</f>
        <v>-1.2420666674219844E-3</v>
      </c>
    </row>
    <row r="6" spans="1:9" x14ac:dyDescent="0.3">
      <c r="A6" s="3" t="s">
        <v>546</v>
      </c>
      <c r="B6" s="9">
        <f>INDEX(LINEST(tblMeasured[power],tblMeasured[[e_total]:[e_v]],FALSE,FALSE),1,1)</f>
        <v>9.9157772454312276E-4</v>
      </c>
      <c r="C6" s="9">
        <f>INDEX(LINEST(tblModeled[power],tblModeled[[e_total]:[e_v]],FALSE,FALSE),1,1)</f>
        <v>4.6419564285873601E-4</v>
      </c>
    </row>
    <row r="8" spans="1:9" x14ac:dyDescent="0.3">
      <c r="A8" s="4" t="s">
        <v>547</v>
      </c>
      <c r="B8" s="4"/>
      <c r="C8" s="4"/>
      <c r="D8" s="4"/>
      <c r="E8" s="4"/>
      <c r="F8" s="4"/>
      <c r="G8" s="4"/>
      <c r="H8" s="4"/>
      <c r="I8" s="4"/>
    </row>
    <row r="9" spans="1:9" x14ac:dyDescent="0.3">
      <c r="A9" s="6" t="s">
        <v>39</v>
      </c>
      <c r="B9" s="6" t="s">
        <v>40</v>
      </c>
      <c r="C9" s="6" t="s">
        <v>41</v>
      </c>
      <c r="D9" s="6" t="s">
        <v>42</v>
      </c>
      <c r="E9" s="6" t="s">
        <v>548</v>
      </c>
      <c r="F9" s="6" t="s">
        <v>549</v>
      </c>
      <c r="G9" s="6" t="s">
        <v>550</v>
      </c>
      <c r="H9" s="6" t="str">
        <f>IF(TIER1_NAME="","","≥ "&amp;TIER1_NAME&amp;"?")</f>
        <v/>
      </c>
      <c r="I9" s="6" t="str">
        <f>IF(TIER2_NAME="","","≥ "&amp;TIER2_NAME&amp;"?")</f>
        <v/>
      </c>
    </row>
    <row r="10" spans="1:9" x14ac:dyDescent="0.3">
      <c r="A10" s="3" t="s">
        <v>43</v>
      </c>
      <c r="B10" s="3" t="str">
        <f>IF(ISBLANK(RC_E_LOW),"",RC_E_LOW)</f>
        <v/>
      </c>
      <c r="C10" s="3" t="str">
        <f>IF(ISBLANK(RC_T_LOW),"",RC_T_LOW)</f>
        <v/>
      </c>
      <c r="D10" s="3" t="str">
        <f>IF(ISBLANK(RC_V_LOW),"",RC_V_LOW)</f>
        <v/>
      </c>
      <c r="E10" s="10" t="str">
        <f>IF($B10="","",$B10*(COEF_A1+COEF_A2*$B10+COEF_A3*N($C10)+COEF_A4*N($D10)))</f>
        <v/>
      </c>
      <c r="F10" s="10" t="str">
        <f>IF($B10="","",$B10*(COEF_B1+COEF_B2*$B10+COEF_B3*N($C10)+COEF_B4*N($D10)))</f>
        <v/>
      </c>
      <c r="G10" s="11" t="str">
        <f>IF(OR($E10="",$F10=""),"",ROUND($E10/$F10*100,1))</f>
        <v/>
      </c>
      <c r="H10" s="3" t="str">
        <f>IF(THRESH_T1_LOW="","",IF($G10="","FAIL",IF($G10&gt;=THRESH_T1_LOW,"PASS","FAIL")))</f>
        <v/>
      </c>
      <c r="I10" s="3" t="str">
        <f>IF(THRESH_T2_LOW="","",IF($G10="","FAIL",IF($G10&gt;=THRESH_T2_LOW,"PASS","FAIL")))</f>
        <v/>
      </c>
    </row>
    <row r="11" spans="1:9" x14ac:dyDescent="0.3">
      <c r="A11" s="3" t="s">
        <v>44</v>
      </c>
      <c r="B11" s="3">
        <f>IF(ISBLANK(RC_E_MID),"",RC_E_MID)</f>
        <v>813</v>
      </c>
      <c r="C11" s="3">
        <f>IF(ISBLANK(RC_T_MID),"",RC_T_MID)</f>
        <v>19.8</v>
      </c>
      <c r="D11" s="3">
        <f>IF(ISBLANK(RC_V_MID),"",RC_V_MID)</f>
        <v>2.7</v>
      </c>
      <c r="E11" s="10">
        <f>IF($B11="","",$B11*(COEF_A1+COEF_A2*$B11+COEF_A3*N($C11)+COEF_A4*N($D11)))</f>
        <v>286.82825673452203</v>
      </c>
      <c r="F11" s="10">
        <f>IF($B11="","",$B11*(COEF_B1+COEF_B2*$B11+COEF_B3*N($C11)+COEF_B4*N($D11)))</f>
        <v>314.9488874910345</v>
      </c>
      <c r="G11" s="11">
        <f>IF(OR($E11="",$F11=""),"",ROUND($E11/$F11*100,1))</f>
        <v>91.1</v>
      </c>
      <c r="H11" s="3" t="str">
        <f>IF(THRESH_T1_MID="","",IF($G11="","FAIL",IF($G11&gt;=THRESH_T1_MID,"PASS","FAIL")))</f>
        <v/>
      </c>
      <c r="I11" s="3" t="str">
        <f>IF(THRESH_T2_MID="","",IF($G11="","FAIL",IF($G11&gt;=THRESH_T2_MID,"PASS","FAIL")))</f>
        <v/>
      </c>
    </row>
    <row r="12" spans="1:9" x14ac:dyDescent="0.3">
      <c r="A12" s="3" t="s">
        <v>45</v>
      </c>
      <c r="B12" s="3" t="str">
        <f>IF(ISBLANK(RC_E_HIGH),"",RC_E_HIGH)</f>
        <v/>
      </c>
      <c r="C12" s="3" t="str">
        <f>IF(ISBLANK(RC_T_HIGH),"",RC_T_HIGH)</f>
        <v/>
      </c>
      <c r="D12" s="3" t="str">
        <f>IF(ISBLANK(RC_V_HIGH),"",RC_V_HIGH)</f>
        <v/>
      </c>
      <c r="E12" s="10" t="str">
        <f>IF($B12="","",$B12*(COEF_A1+COEF_A2*$B12+COEF_A3*N($C12)+COEF_A4*N($D12)))</f>
        <v/>
      </c>
      <c r="F12" s="10" t="str">
        <f>IF($B12="","",$B12*(COEF_B1+COEF_B2*$B12+COEF_B3*N($C12)+COEF_B4*N($D12)))</f>
        <v/>
      </c>
      <c r="G12" s="11" t="str">
        <f>IF(OR($E12="",$F12=""),"",ROUND($E12/$F12*100,1))</f>
        <v/>
      </c>
      <c r="H12" s="3" t="str">
        <f>IF(THRESH_T1_HIGH="","",IF($G12="","FAIL",IF($G12&gt;=THRESH_T1_HIGH,"PASS","FAIL")))</f>
        <v/>
      </c>
      <c r="I12" s="3" t="str">
        <f>IF(THRESH_T2_HIGH="","",IF($G12="","FAIL",IF($G12&gt;=THRESH_T2_HIGH,"PASS","FAIL")))</f>
        <v/>
      </c>
    </row>
    <row r="14" spans="1:9" x14ac:dyDescent="0.3">
      <c r="A14" s="4" t="s">
        <v>551</v>
      </c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2" t="str">
        <f>IF(TIER1_NAME="","",TIER1_NAME&amp;" verdict")</f>
        <v/>
      </c>
      <c r="B15" s="3" t="str">
        <f>IF(TIER1_NAME="","",IF(COUNTIF(H10:H12,"FAIL")&gt;0,"FAIL",IF(COUNTIF(H10:H12,"PASS")&gt;0,"PASS","")))</f>
        <v/>
      </c>
    </row>
    <row r="16" spans="1:9" x14ac:dyDescent="0.3">
      <c r="A16" s="2" t="str">
        <f>IF(TIER2_NAME="","",TIER2_NAME&amp;" verdict")</f>
        <v/>
      </c>
      <c r="B16" s="3" t="str">
        <f>IF(TIER2_NAME="","",IF(COUNTIF(I10:I12,"FAIL")&gt;0,"FAIL",IF(COUNTIF(I10:I12,"PASS")&gt;0,"PASS","")))</f>
        <v/>
      </c>
    </row>
    <row r="17" spans="1:2" ht="15.6" x14ac:dyDescent="0.3">
      <c r="A17" s="2" t="str">
        <f>IF(TIER1_NAME&lt;&gt;"","Overall verdict (passes if any tier passes)","Overall verdict (Mid ratio &gt;= 100% - tolerance)")</f>
        <v>Overall verdict (Mid ratio &gt;= 100% - tolerance)</v>
      </c>
      <c r="B17" s="12" t="str">
        <f>IF(OR(B15="PASS",B16="PASS"),"PASS",IF(OR(B15="FAIL",B16="FAIL"),"FAIL",IF(OR(TOLERANCE_PCT="",$G$11=""),"",IF($G$11&gt;=100-TOLERANCE_PCT,"PASS","FAIL"))))</f>
        <v>FAIL</v>
      </c>
    </row>
    <row r="18" spans="1:2" x14ac:dyDescent="0.3">
      <c r="A18" s="2" t="s">
        <v>552</v>
      </c>
      <c r="B18" s="11">
        <f>IF(COUNT(G10:G12)=0,"",MIN(G10:G12))</f>
        <v>91.1</v>
      </c>
    </row>
    <row r="19" spans="1:2" x14ac:dyDescent="0.3">
      <c r="A19" s="2" t="s">
        <v>553</v>
      </c>
      <c r="B19" s="3" t="str">
        <f>IF(COUNT(G10:G12)=0,"",INDEX(A10:A12,MATCH(MIN(G10:G12),G10:G12,0)))</f>
        <v>Mid</v>
      </c>
    </row>
    <row r="21" spans="1:2" x14ac:dyDescent="0.3">
      <c r="A21" s="5" t="s">
        <v>554</v>
      </c>
    </row>
  </sheetData>
  <conditionalFormatting sqref="B15:B17">
    <cfRule type="containsText" dxfId="8" priority="3" stopIfTrue="1" operator="containsText" text="FAIL">
      <formula>NOT(ISERROR(SEARCH("FAIL",B15)))</formula>
    </cfRule>
    <cfRule type="containsText" dxfId="7" priority="4" stopIfTrue="1" operator="containsText" text="PASS">
      <formula>NOT(ISERROR(SEARCH("PASS",B15)))</formula>
    </cfRule>
  </conditionalFormatting>
  <conditionalFormatting sqref="H10:I12">
    <cfRule type="containsText" dxfId="6" priority="1" stopIfTrue="1" operator="containsText" text="FAIL">
      <formula>NOT(ISERROR(SEARCH("FAIL",H10)))</formula>
    </cfRule>
    <cfRule type="containsText" dxfId="5" priority="2" stopIfTrue="1" operator="containsText" text="PASS">
      <formula>NOT(ISERROR(SEARCH("PASS",H10)))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6A34A"/>
  </sheetPr>
  <dimension ref="A1:D18"/>
  <sheetViews>
    <sheetView workbookViewId="0"/>
  </sheetViews>
  <sheetFormatPr defaultRowHeight="14.4" x14ac:dyDescent="0.3"/>
  <cols>
    <col min="1" max="1" width="44" customWidth="1"/>
    <col min="2" max="4" width="22" customWidth="1"/>
  </cols>
  <sheetData>
    <row r="1" spans="1:4" x14ac:dyDescent="0.3">
      <c r="A1" s="6" t="s">
        <v>555</v>
      </c>
      <c r="B1" s="6" t="s">
        <v>556</v>
      </c>
      <c r="C1" s="6" t="s">
        <v>557</v>
      </c>
      <c r="D1" s="6" t="s">
        <v>558</v>
      </c>
    </row>
    <row r="2" spans="1:4" x14ac:dyDescent="0.3">
      <c r="A2" s="13" t="s">
        <v>559</v>
      </c>
      <c r="B2" s="9">
        <f>Calculation!B3</f>
        <v>0.29492476617602259</v>
      </c>
      <c r="C2" s="9">
        <v>0.29492476617602248</v>
      </c>
      <c r="D2" s="9">
        <f t="shared" ref="D2:D13" si="0">IF(OR($B2="",$C2=""),"",$B2-$C2)</f>
        <v>1.1102230246251565E-16</v>
      </c>
    </row>
    <row r="3" spans="1:4" x14ac:dyDescent="0.3">
      <c r="A3" s="13" t="s">
        <v>560</v>
      </c>
      <c r="B3" s="9">
        <f>Calculation!B4</f>
        <v>5.6968739564834924E-5</v>
      </c>
      <c r="C3" s="9">
        <v>5.696873956483468E-5</v>
      </c>
      <c r="D3" s="9">
        <f t="shared" si="0"/>
        <v>2.439454888092385E-19</v>
      </c>
    </row>
    <row r="4" spans="1:4" x14ac:dyDescent="0.3">
      <c r="A4" s="13" t="s">
        <v>561</v>
      </c>
      <c r="B4" s="9">
        <f>Calculation!B5</f>
        <v>4.4872083372729076E-4</v>
      </c>
      <c r="C4" s="9">
        <v>4.4872083372729347E-4</v>
      </c>
      <c r="D4" s="9">
        <f t="shared" si="0"/>
        <v>-2.7105054312137611E-18</v>
      </c>
    </row>
    <row r="5" spans="1:4" x14ac:dyDescent="0.3">
      <c r="A5" s="13" t="s">
        <v>562</v>
      </c>
      <c r="B5" s="9">
        <f>Calculation!B6</f>
        <v>9.9157772454312276E-4</v>
      </c>
      <c r="C5" s="9">
        <v>9.9157772454307397E-4</v>
      </c>
      <c r="D5" s="9">
        <f t="shared" si="0"/>
        <v>4.87890977618477E-17</v>
      </c>
    </row>
    <row r="6" spans="1:4" x14ac:dyDescent="0.3">
      <c r="A6" s="13" t="s">
        <v>563</v>
      </c>
      <c r="B6" s="9">
        <f>Calculation!C3</f>
        <v>0.38550636559635354</v>
      </c>
      <c r="C6" s="9">
        <v>0.3855063655963531</v>
      </c>
      <c r="D6" s="9">
        <f t="shared" si="0"/>
        <v>4.4408920985006262E-16</v>
      </c>
    </row>
    <row r="7" spans="1:4" x14ac:dyDescent="0.3">
      <c r="A7" s="13" t="s">
        <v>564</v>
      </c>
      <c r="B7" s="9">
        <f>Calculation!C4</f>
        <v>3.1026115260652846E-5</v>
      </c>
      <c r="C7" s="9">
        <v>3.1026115260653558E-5</v>
      </c>
      <c r="D7" s="9">
        <f t="shared" si="0"/>
        <v>-7.1150767569361228E-19</v>
      </c>
    </row>
    <row r="8" spans="1:4" x14ac:dyDescent="0.3">
      <c r="A8" s="13" t="s">
        <v>565</v>
      </c>
      <c r="B8" s="9">
        <f>Calculation!C5</f>
        <v>-1.2420666674219844E-3</v>
      </c>
      <c r="C8" s="9">
        <v>-1.242066667421984E-3</v>
      </c>
      <c r="D8" s="9">
        <f t="shared" si="0"/>
        <v>-4.3368086899420177E-19</v>
      </c>
    </row>
    <row r="9" spans="1:4" x14ac:dyDescent="0.3">
      <c r="A9" s="13" t="s">
        <v>566</v>
      </c>
      <c r="B9" s="9">
        <f>Calculation!C6</f>
        <v>4.6419564285873601E-4</v>
      </c>
      <c r="C9" s="9">
        <v>4.6419564285876328E-4</v>
      </c>
      <c r="D9" s="9">
        <f t="shared" si="0"/>
        <v>-2.7267684638010437E-17</v>
      </c>
    </row>
    <row r="10" spans="1:4" x14ac:dyDescent="0.3">
      <c r="A10" s="13" t="s">
        <v>567</v>
      </c>
      <c r="B10" s="11" t="str">
        <f>Calculation!G10</f>
        <v/>
      </c>
      <c r="C10" s="11"/>
      <c r="D10" s="11" t="str">
        <f t="shared" si="0"/>
        <v/>
      </c>
    </row>
    <row r="11" spans="1:4" x14ac:dyDescent="0.3">
      <c r="A11" s="13" t="s">
        <v>568</v>
      </c>
      <c r="B11" s="11">
        <f>Calculation!G11</f>
        <v>91.1</v>
      </c>
      <c r="C11" s="11"/>
      <c r="D11" s="11" t="str">
        <f t="shared" si="0"/>
        <v/>
      </c>
    </row>
    <row r="12" spans="1:4" x14ac:dyDescent="0.3">
      <c r="A12" s="13" t="s">
        <v>569</v>
      </c>
      <c r="B12" s="11" t="str">
        <f>Calculation!G12</f>
        <v/>
      </c>
      <c r="C12" s="11"/>
      <c r="D12" s="11" t="str">
        <f t="shared" si="0"/>
        <v/>
      </c>
    </row>
    <row r="13" spans="1:4" x14ac:dyDescent="0.3">
      <c r="A13" s="13" t="s">
        <v>570</v>
      </c>
      <c r="B13" s="11">
        <f>Calculation!G11</f>
        <v>91.1</v>
      </c>
      <c r="C13" s="11">
        <v>91.065980513946968</v>
      </c>
      <c r="D13" s="11">
        <f t="shared" si="0"/>
        <v>3.4019486053026071E-2</v>
      </c>
    </row>
    <row r="14" spans="1:4" x14ac:dyDescent="0.3">
      <c r="A14" s="13" t="s">
        <v>571</v>
      </c>
      <c r="B14" s="3" t="str">
        <f>Calculation!B17</f>
        <v>FAIL</v>
      </c>
      <c r="C14" s="3" t="s">
        <v>12</v>
      </c>
      <c r="D14" s="3"/>
    </row>
    <row r="15" spans="1:4" x14ac:dyDescent="0.3">
      <c r="A15" s="13" t="str">
        <f>IF(TIER1_NAME="","","Tier verdict — "&amp;TIER1_NAME)</f>
        <v/>
      </c>
      <c r="B15" s="3" t="str">
        <f>IF(TIER1_NAME="","",Calculation!B15)</f>
        <v/>
      </c>
      <c r="C15" s="3"/>
      <c r="D15" s="3" t="str">
        <f>IF(OR($B15="",$C15=""),"",IF($B15=$C15,"match","MISMATCH"))</f>
        <v/>
      </c>
    </row>
    <row r="16" spans="1:4" x14ac:dyDescent="0.3">
      <c r="A16" s="13" t="str">
        <f>IF(TIER2_NAME="","","Tier verdict — "&amp;TIER2_NAME)</f>
        <v/>
      </c>
      <c r="B16" s="3" t="str">
        <f>IF(TIER2_NAME="","",Calculation!B16)</f>
        <v/>
      </c>
      <c r="C16" s="3"/>
      <c r="D16" s="3" t="str">
        <f>IF(OR($B16="",$C16=""),"",IF($B16=$C16,"match","MISMATCH"))</f>
        <v/>
      </c>
    </row>
    <row r="18" spans="1:1" x14ac:dyDescent="0.3">
      <c r="A18" s="5" t="s">
        <v>572</v>
      </c>
    </row>
  </sheetData>
  <conditionalFormatting sqref="B14:C16">
    <cfRule type="containsText" dxfId="4" priority="2" stopIfTrue="1" operator="containsText" text="FAIL">
      <formula>NOT(ISERROR(SEARCH("FAIL",B14)))</formula>
    </cfRule>
    <cfRule type="containsText" dxfId="3" priority="3" stopIfTrue="1" operator="containsText" text="PASS">
      <formula>NOT(ISERROR(SEARCH("PASS",B14)))</formula>
    </cfRule>
  </conditionalFormatting>
  <conditionalFormatting sqref="D2:D13">
    <cfRule type="expression" dxfId="2" priority="1" stopIfTrue="1">
      <formula>AND(D2&lt;&gt;"",ISNUMBER(D2),ABS(D2)&gt;0.000001)</formula>
    </cfRule>
  </conditionalFormatting>
  <conditionalFormatting sqref="D15:D16">
    <cfRule type="containsText" dxfId="1" priority="4" stopIfTrue="1" operator="containsText" text="MISMATCH">
      <formula>NOT(ISERROR(SEARCH("MISMATCH",D15)))</formula>
    </cfRule>
    <cfRule type="containsText" dxfId="0" priority="5" stopIfTrue="1" operator="containsText" text="match">
      <formula>NOT(ISERROR(SEARCH("match",D15)))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26</vt:i4>
      </vt:variant>
    </vt:vector>
  </HeadingPairs>
  <TitlesOfParts>
    <vt:vector size="32" baseType="lpstr">
      <vt:lpstr>Info</vt:lpstr>
      <vt:lpstr>Inputs</vt:lpstr>
      <vt:lpstr>Measured (Retained)</vt:lpstr>
      <vt:lpstr>Modeled (Retained)</vt:lpstr>
      <vt:lpstr>Calculation</vt:lpstr>
      <vt:lpstr>Cross-Check</vt:lpstr>
      <vt:lpstr>COEF_A1</vt:lpstr>
      <vt:lpstr>COEF_A2</vt:lpstr>
      <vt:lpstr>COEF_A3</vt:lpstr>
      <vt:lpstr>COEF_A4</vt:lpstr>
      <vt:lpstr>COEF_B1</vt:lpstr>
      <vt:lpstr>COEF_B2</vt:lpstr>
      <vt:lpstr>COEF_B3</vt:lpstr>
      <vt:lpstr>COEF_B4</vt:lpstr>
      <vt:lpstr>RC_E_HIGH</vt:lpstr>
      <vt:lpstr>RC_E_LOW</vt:lpstr>
      <vt:lpstr>RC_E_MID</vt:lpstr>
      <vt:lpstr>RC_T_HIGH</vt:lpstr>
      <vt:lpstr>RC_T_LOW</vt:lpstr>
      <vt:lpstr>RC_T_MID</vt:lpstr>
      <vt:lpstr>RC_V_HIGH</vt:lpstr>
      <vt:lpstr>RC_V_LOW</vt:lpstr>
      <vt:lpstr>RC_V_MID</vt:lpstr>
      <vt:lpstr>THRESH_T1_HIGH</vt:lpstr>
      <vt:lpstr>THRESH_T1_LOW</vt:lpstr>
      <vt:lpstr>THRESH_T1_MID</vt:lpstr>
      <vt:lpstr>THRESH_T2_HIGH</vt:lpstr>
      <vt:lpstr>THRESH_T2_LOW</vt:lpstr>
      <vt:lpstr>THRESH_T2_MID</vt:lpstr>
      <vt:lpstr>TIER1_NAME</vt:lpstr>
      <vt:lpstr>TIER2_NAME</vt:lpstr>
      <vt:lpstr>TOLERANCE_PCT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Peter Pflaum</cp:lastModifiedBy>
  <dcterms:created xsi:type="dcterms:W3CDTF">2026-08-24T13:41:45Z</dcterms:created>
  <dcterms:modified xsi:type="dcterms:W3CDTF">2026-08-24T15:55:41Z</dcterms:modified>
</cp:coreProperties>
</file>