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worksheets/sheet5.xml" ContentType="application/vnd.openxmlformats-officedocument.spreadsheetml.worksheet+xml"/>
  <Override PartName="/xl/tables/table2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o" sheetId="1" state="visible" r:id="rId1"/>
    <sheet name="Inputs" sheetId="2" state="visible" r:id="rId2"/>
    <sheet name="Measured Data (All)" sheetId="3" state="visible" r:id="rId3"/>
    <sheet name="Measured (Retained)" sheetId="4" state="visible" r:id="rId4"/>
    <sheet name="Modeled (Retained)" sheetId="5" state="visible" r:id="rId5"/>
    <sheet name="Calculation" sheetId="6" state="visible" r:id="rId6"/>
    <sheet name="Cross-Check" sheetId="7" state="visible" r:id="rId7"/>
  </sheets>
  <definedNames>
    <definedName name="RC_E_LOW">'Inputs'!$B$2</definedName>
    <definedName name="RC_E_MID">'Inputs'!$B$3</definedName>
    <definedName name="RC_E_HIGH">'Inputs'!$B$4</definedName>
    <definedName name="RC_T_LOW">'Inputs'!$C$2</definedName>
    <definedName name="RC_T_MID">'Inputs'!$C$3</definedName>
    <definedName name="RC_T_HIGH">'Inputs'!$C$4</definedName>
    <definedName name="RC_V_LOW">'Inputs'!$D$2</definedName>
    <definedName name="RC_V_MID">'Inputs'!$D$3</definedName>
    <definedName name="RC_V_HIGH">'Inputs'!$D$4</definedName>
    <definedName name="TOLERANCE_PCT">'Inputs'!$B$11</definedName>
    <definedName name="COEF_A1">'Calculation'!$B$3</definedName>
    <definedName name="COEF_A2">'Calculation'!$B$4</definedName>
    <definedName name="COEF_A3">'Calculation'!$B$5</definedName>
    <definedName name="COEF_A4">'Calculation'!$B$6</definedName>
    <definedName name="COEF_B1">'Calculation'!$C$3</definedName>
    <definedName name="COEF_B2">'Calculation'!$C$4</definedName>
    <definedName name="COEF_B3">'Calculation'!$C$5</definedName>
    <definedName name="COEF_B4">'Calculation'!$C$6</definedName>
    <definedName name="TIER1_NAME">'Inputs'!$A$8</definedName>
    <definedName name="THRESH_T1_LOW">'Inputs'!$B$8</definedName>
    <definedName name="THRESH_T1_MID">'Inputs'!$C$8</definedName>
    <definedName name="THRESH_T1_HIGH">'Inputs'!$D$8</definedName>
    <definedName name="TIER2_NAME">'Inputs'!$A$9</definedName>
    <definedName name="THRESH_T2_LOW">'Inputs'!$B$9</definedName>
    <definedName name="THRESH_T2_MID">'Inputs'!$C$9</definedName>
    <definedName name="THRESH_T2_HIGH">'Inputs'!$D$9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000E+00"/>
  </numFmts>
  <fonts count="6">
    <font>
      <name val="Calibri"/>
      <family val="2"/>
      <color theme="1"/>
      <sz val="11"/>
      <scheme val="minor"/>
    </font>
    <font>
      <b val="1"/>
      <color rgb="FFFFFFFF"/>
      <sz val="14"/>
    </font>
    <font>
      <b val="1"/>
    </font>
    <font>
      <b val="1"/>
      <color rgb="FFFFFFFF"/>
      <sz val="11"/>
    </font>
    <font>
      <i val="1"/>
      <color rgb="FF64748B"/>
    </font>
    <font>
      <b val="1"/>
      <sz val="12"/>
    </font>
  </fonts>
  <fills count="6">
    <fill>
      <patternFill/>
    </fill>
    <fill>
      <patternFill patternType="gray125"/>
    </fill>
    <fill>
      <patternFill patternType="solid">
        <fgColor rgb="FF0F172A"/>
        <bgColor rgb="FF0F172A"/>
      </patternFill>
    </fill>
    <fill>
      <patternFill patternType="solid">
        <fgColor rgb="FF334155"/>
        <bgColor rgb="FF334155"/>
      </patternFill>
    </fill>
    <fill>
      <patternFill patternType="solid">
        <fgColor rgb="FFE2E8F0"/>
        <bgColor rgb="FFE2E8F0"/>
      </patternFill>
    </fill>
    <fill>
      <patternFill patternType="solid">
        <fgColor rgb="FFFDE68A"/>
        <bgColor rgb="FFFDE68A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pivotButton="0" quotePrefix="0" xfId="0"/>
    <xf numFmtId="0" fontId="2" fillId="0" borderId="1" pivotButton="0" quotePrefix="0" xfId="0"/>
    <xf numFmtId="0" fontId="0" fillId="0" borderId="1" pivotButton="0" quotePrefix="0" xfId="0"/>
    <xf numFmtId="0" fontId="3" fillId="3" borderId="0" pivotButton="0" quotePrefix="0" xfId="0"/>
    <xf numFmtId="0" fontId="4" fillId="0" borderId="0" pivotButton="0" quotePrefix="0" xfId="0"/>
    <xf numFmtId="0" fontId="2" fillId="4" borderId="1" pivotButton="0" quotePrefix="0" xfId="0"/>
    <xf numFmtId="0" fontId="0" fillId="5" borderId="1" pivotButton="0" quotePrefix="0" xfId="0"/>
    <xf numFmtId="164" fontId="0" fillId="5" borderId="1" pivotButton="0" quotePrefix="0" xfId="0"/>
    <xf numFmtId="0" fontId="2" fillId="4" borderId="0" pivotButton="0" quotePrefix="0" xfId="0"/>
    <xf numFmtId="165" fontId="0" fillId="0" borderId="1" pivotButton="0" quotePrefix="0" xfId="0"/>
    <xf numFmtId="4" fontId="0" fillId="0" borderId="1" pivotButton="0" quotePrefix="0" xfId="0"/>
    <xf numFmtId="164" fontId="0" fillId="0" borderId="1" pivotButton="0" quotePrefix="0" xfId="0"/>
    <xf numFmtId="0" fontId="5" fillId="0" borderId="1" pivotButton="0" quotePrefix="0" xfId="0"/>
    <xf numFmtId="0" fontId="0" fillId="0" borderId="1" applyAlignment="1" pivotButton="0" quotePrefix="0" xfId="0">
      <alignment horizontal="left"/>
    </xf>
  </cellXfs>
  <cellStyles count="1">
    <cellStyle name="Normal" xfId="0" builtinId="0" hidden="0"/>
  </cellStyles>
  <dxfs count="2">
    <dxf>
      <font>
        <b val="1"/>
        <color rgb="FF991B1B"/>
      </font>
      <fill>
        <patternFill>
          <bgColor rgb="FFFEE2E2"/>
        </patternFill>
      </fill>
    </dxf>
    <dxf>
      <font>
        <b val="1"/>
        <color rgb="FF166534"/>
      </font>
      <fill>
        <patternFill>
          <bgColor rgb="FF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ables/table1.xml><?xml version="1.0" encoding="utf-8"?>
<table xmlns="http://schemas.openxmlformats.org/spreadsheetml/2006/main" id="1" name="tblMeasured" displayName="tblMeasured" ref="A1:H2" headerRowCount="1">
  <autoFilter ref="A1:H2"/>
  <tableColumns count="8">
    <tableColumn id="1" name="timestamp"/>
    <tableColumn id="2" name="power"/>
    <tableColumn id="3" name="t_amb"/>
    <tableColumn id="4" name="w_vel"/>
    <tableColumn id="5" name="e_total"/>
    <tableColumn id="6" name="e_sq"/>
    <tableColumn id="7" name="e_t"/>
    <tableColumn id="8" name="e_v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Modeled" displayName="tblModeled" ref="A1:H2" headerRowCount="1">
  <autoFilter ref="A1:H2"/>
  <tableColumns count="8">
    <tableColumn id="1" name="timestamp"/>
    <tableColumn id="2" name="power"/>
    <tableColumn id="3" name="t_amb"/>
    <tableColumn id="4" name="w_vel"/>
    <tableColumn id="5" name="e_total"/>
    <tableColumn id="6" name="e_sq"/>
    <tableColumn id="7" name="e_t"/>
    <tableColumn id="8" name="e_v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5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tabColor rgb="0064748B"/>
    <outlinePr summaryBelow="1" summaryRight="1"/>
    <pageSetUpPr/>
  </sheetPr>
  <dimension ref="A1:B32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 ht="24" customHeight="1">
      <c r="A1" s="1" t="inlineStr">
        <is>
          <t>Capacity Test Calculator</t>
        </is>
      </c>
      <c r="B1" s="1" t="n"/>
    </row>
    <row r="3">
      <c r="A3" s="2" t="inlineStr">
        <is>
          <t>Template version</t>
        </is>
      </c>
      <c r="B3" s="3" t="inlineStr">
        <is>
          <t>2.2</t>
        </is>
      </c>
    </row>
    <row r="4">
      <c r="A4" s="2" t="inlineStr">
        <is>
          <t>Generated at (UTC)</t>
        </is>
      </c>
      <c r="B4" s="3" t="n"/>
    </row>
    <row r="5">
      <c r="A5" s="2" t="inlineStr">
        <is>
          <t>Site</t>
        </is>
      </c>
      <c r="B5" s="3" t="n"/>
    </row>
    <row r="6">
      <c r="A6" s="2" t="inlineStr">
        <is>
          <t>Test run</t>
        </is>
      </c>
      <c r="B6" s="3" t="n"/>
    </row>
    <row r="7">
      <c r="A7" s="2" t="inlineStr">
        <is>
          <t>Test run ID</t>
        </is>
      </c>
      <c r="B7" s="3" t="n"/>
    </row>
    <row r="8">
      <c r="A8" s="2" t="inlineStr">
        <is>
          <t>HelioTest status</t>
        </is>
      </c>
      <c r="B8" s="3" t="n"/>
    </row>
    <row r="9">
      <c r="A9" s="2" t="inlineStr">
        <is>
          <t>Reporting-condition method</t>
        </is>
      </c>
      <c r="B9" s="3" t="n"/>
    </row>
    <row r="10">
      <c r="A10" s="2" t="inlineStr">
        <is>
          <t>Irradiance band (± %)</t>
        </is>
      </c>
      <c r="B10" s="3" t="n"/>
    </row>
    <row r="11">
      <c r="A11" s="2" t="inlineStr">
        <is>
          <t>Regression fit window</t>
        </is>
      </c>
      <c r="B11" s="3" t="n"/>
    </row>
    <row r="12">
      <c r="A12" s="2" t="inlineStr">
        <is>
          <t>Measured data inside the band</t>
        </is>
      </c>
      <c r="B12" s="3" t="n"/>
    </row>
    <row r="13">
      <c r="A13" s="2" t="inlineStr">
        <is>
          <t>Modeled data inside the band</t>
        </is>
      </c>
      <c r="B13" s="3" t="n"/>
    </row>
    <row r="14">
      <c r="A14" s="2" t="inlineStr">
        <is>
          <t>Bifaciality factor (φ)</t>
        </is>
      </c>
      <c r="B14" s="3" t="n"/>
    </row>
    <row r="15">
      <c r="A15" s="2" t="inlineStr">
        <is>
          <t>Structural shading factor (Sr)</t>
        </is>
      </c>
      <c r="B15" s="3" t="n"/>
    </row>
    <row r="16">
      <c r="A16" s="2" t="inlineStr">
        <is>
          <t>Regression terms enabled</t>
        </is>
      </c>
      <c r="B16" s="3" t="n"/>
    </row>
    <row r="17">
      <c r="A17" s="2" t="inlineStr">
        <is>
          <t>Pass/fail criterion</t>
        </is>
      </c>
      <c r="B17" s="3" t="n"/>
    </row>
    <row r="19">
      <c r="A19" s="4" t="inlineStr">
        <is>
          <t>How this workbook calculates</t>
        </is>
      </c>
      <c r="B19" s="4" t="n"/>
    </row>
    <row r="20">
      <c r="A20" s="5" t="inlineStr">
        <is>
          <t>All results on the Calculation sheet are computed live by Excel</t>
        </is>
      </c>
    </row>
    <row r="21">
      <c r="A21" s="5" t="inlineStr">
        <is>
          <t>formulas (LINEST) from the data sheets — recalculate at any time.</t>
        </is>
      </c>
    </row>
    <row r="22">
      <c r="A22" s="5" t="inlineStr">
        <is>
          <t>Regression form (ASTM E2848):</t>
        </is>
      </c>
    </row>
    <row r="23">
      <c r="A23" s="5" t="inlineStr">
        <is>
          <t xml:space="preserve">    Capacity = E_RC * (a1 + a2*E_RC + a3*T_RC + a4*v_RC)</t>
        </is>
      </c>
    </row>
    <row r="24">
      <c r="A24" s="5" t="inlineStr">
        <is>
          <t>Pass/fail: configured capacity-ratio threshold tiers (per-band</t>
        </is>
      </c>
    </row>
    <row r="25">
      <c r="A25" s="5" t="inlineStr">
        <is>
          <t>one-sided minimums) supersede the symmetric test passing tolerance;</t>
        </is>
      </c>
    </row>
    <row r="26">
      <c r="A26" s="5" t="inlineStr">
        <is>
          <t>the Inputs sheet shows only the criterion this test run used.</t>
        </is>
      </c>
    </row>
    <row r="27">
      <c r="A27" s="5" t="inlineStr">
        <is>
          <t>The Cross-Check sheet compares Excel-computed values against the</t>
        </is>
      </c>
    </row>
    <row r="28">
      <c r="A28" s="5" t="inlineStr">
        <is>
          <t>values HelioTest computed when the test run was evaluated.</t>
        </is>
      </c>
    </row>
    <row r="29">
      <c r="A29" s="5" t="inlineStr">
        <is>
          <t>Reporting conditions and thresholds on the Inputs sheet (yellow</t>
        </is>
      </c>
    </row>
    <row r="30">
      <c r="A30" s="5" t="inlineStr">
        <is>
          <t>cells) are editable; all downstream results update on recalc.</t>
        </is>
      </c>
    </row>
    <row r="31">
      <c r="A31" s="5" t="inlineStr">
        <is>
          <t>Green/red highlighting marks PASS/FAIL verdicts and any</t>
        </is>
      </c>
    </row>
    <row r="32">
      <c r="A32" s="5" t="inlineStr">
        <is>
          <t>cross-check delta that is not zero.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D97706"/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2" customWidth="1" min="1" max="1"/>
    <col width="14" customWidth="1" min="2" max="2"/>
    <col width="14" customWidth="1" min="3" max="3"/>
    <col width="14" customWidth="1" min="4" max="4"/>
  </cols>
  <sheetData>
    <row r="1">
      <c r="A1" s="6" t="inlineStr">
        <is>
          <t>Band</t>
        </is>
      </c>
      <c r="B1" s="6" t="inlineStr">
        <is>
          <t>E_RC (W/m²)</t>
        </is>
      </c>
      <c r="C1" s="6" t="inlineStr">
        <is>
          <t>T_RC (°C)</t>
        </is>
      </c>
      <c r="D1" s="6" t="inlineStr">
        <is>
          <t>v_RC (m/s)</t>
        </is>
      </c>
    </row>
    <row r="2">
      <c r="A2" s="2" t="inlineStr">
        <is>
          <t>Low</t>
        </is>
      </c>
      <c r="B2" s="7" t="n"/>
      <c r="C2" s="7" t="n"/>
      <c r="D2" s="7" t="n"/>
    </row>
    <row r="3">
      <c r="A3" s="2" t="inlineStr">
        <is>
          <t>Mid</t>
        </is>
      </c>
      <c r="B3" s="7" t="n"/>
      <c r="C3" s="7" t="n"/>
      <c r="D3" s="7" t="n"/>
    </row>
    <row r="4">
      <c r="A4" s="2" t="inlineStr">
        <is>
          <t>High</t>
        </is>
      </c>
      <c r="B4" s="7" t="n"/>
      <c r="C4" s="7" t="n"/>
      <c r="D4" s="7" t="n"/>
    </row>
    <row r="6">
      <c r="A6" s="4" t="inlineStr">
        <is>
          <t>Pass/fail criteria — Tested Capacity Ratio (%)</t>
        </is>
      </c>
      <c r="B6" s="4" t="n"/>
      <c r="C6" s="4" t="n"/>
      <c r="D6" s="4" t="n"/>
    </row>
    <row r="7">
      <c r="A7" s="6" t="inlineStr">
        <is>
          <t>Acceptance tier</t>
        </is>
      </c>
      <c r="B7" s="6" t="inlineStr">
        <is>
          <t>Low min (%)</t>
        </is>
      </c>
      <c r="C7" s="6" t="inlineStr">
        <is>
          <t>Mid min (%)</t>
        </is>
      </c>
      <c r="D7" s="6" t="inlineStr">
        <is>
          <t>High min (%)</t>
        </is>
      </c>
    </row>
    <row r="8">
      <c r="A8" s="7" t="n"/>
      <c r="B8" s="8" t="n"/>
      <c r="C8" s="8" t="n"/>
      <c r="D8" s="8" t="n"/>
    </row>
    <row r="9">
      <c r="A9" s="7" t="n"/>
      <c r="B9" s="8" t="n"/>
      <c r="C9" s="8" t="n"/>
      <c r="D9" s="8" t="n"/>
    </row>
    <row r="11">
      <c r="A11" s="2" t="inlineStr">
        <is>
          <t>Test passing tolerance (± %)</t>
        </is>
      </c>
      <c r="B11" s="8" t="n"/>
    </row>
    <row r="13">
      <c r="A13" s="5" t="inlineStr">
        <is>
          <t>Yellow cells are inputs — edit them and every result on the</t>
        </is>
      </c>
    </row>
    <row r="14">
      <c r="A14" s="5" t="inlineStr">
        <is>
          <t>Calculation sheet recalculates. Reporting conditions are needed</t>
        </is>
      </c>
    </row>
    <row r="15">
      <c r="A15" s="5" t="inlineStr">
        <is>
          <t>at least for the Mid band.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94A3B8"/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2" customWidth="1" min="5" max="5"/>
    <col width="40" customWidth="1" min="6" max="6"/>
  </cols>
  <sheetData>
    <row r="1">
      <c r="A1" s="9" t="inlineStr">
        <is>
          <t>timestamp</t>
        </is>
      </c>
      <c r="B1" s="9" t="inlineStr">
        <is>
          <t>e_total</t>
        </is>
      </c>
      <c r="C1" s="9" t="inlineStr">
        <is>
          <t>t_amb</t>
        </is>
      </c>
      <c r="D1" s="9" t="inlineStr">
        <is>
          <t>w_vel</t>
        </is>
      </c>
      <c r="E1" s="9" t="inlineStr">
        <is>
          <t>power</t>
        </is>
      </c>
      <c r="F1" s="9" t="inlineStr">
        <is>
          <t>qc_disposition</t>
        </is>
      </c>
      <c r="H1" s="5" t="inlineStr">
        <is>
          <t>qc_disposition states why each record was removed — 'retained' rows feed the regression.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94A3B8"/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10" max="10"/>
    <col width="72" customWidth="1" min="11" max="11"/>
  </cols>
  <sheetData>
    <row r="1">
      <c r="A1" t="inlineStr">
        <is>
          <t>timestamp</t>
        </is>
      </c>
      <c r="B1" t="inlineStr">
        <is>
          <t>power</t>
        </is>
      </c>
      <c r="C1" t="inlineStr">
        <is>
          <t>t_amb</t>
        </is>
      </c>
      <c r="D1" t="inlineStr">
        <is>
          <t>w_vel</t>
        </is>
      </c>
      <c r="E1" t="inlineStr">
        <is>
          <t>e_total</t>
        </is>
      </c>
      <c r="F1" t="inlineStr">
        <is>
          <t>e_sq</t>
        </is>
      </c>
      <c r="G1" t="inlineStr">
        <is>
          <t>e_t</t>
        </is>
      </c>
      <c r="H1" t="inlineStr">
        <is>
          <t>e_v</t>
        </is>
      </c>
      <c r="J1" s="5" t="inlineStr">
        <is>
          <t>Filtered Measured Data Records (feeds the Tested Capacity regression)</t>
        </is>
      </c>
    </row>
    <row r="3">
      <c r="J3" s="6" t="inlineStr">
        <is>
          <t>Column</t>
        </is>
      </c>
      <c r="K3" s="6" t="inlineStr">
        <is>
          <t>Meaning (ASTM E2848: P = E·(a1 + a2·E + a3·T + a4·v))</t>
        </is>
      </c>
    </row>
    <row r="4">
      <c r="J4" s="2" t="inlineStr">
        <is>
          <t>timestamp</t>
        </is>
      </c>
      <c r="K4" s="3" t="inlineStr">
        <is>
          <t>Record timestamp</t>
        </is>
      </c>
    </row>
    <row r="5">
      <c r="J5" s="2" t="inlineStr">
        <is>
          <t>power</t>
        </is>
      </c>
      <c r="K5" s="3" t="inlineStr">
        <is>
          <t>Power output — the regression's dependent variable</t>
        </is>
      </c>
    </row>
    <row r="6">
      <c r="J6" s="2" t="inlineStr">
        <is>
          <t>t_amb</t>
        </is>
      </c>
      <c r="K6" s="3" t="inlineStr">
        <is>
          <t>Ambient air temperature T (°C)</t>
        </is>
      </c>
    </row>
    <row r="7">
      <c r="J7" s="2" t="inlineStr">
        <is>
          <t>w_vel</t>
        </is>
      </c>
      <c r="K7" s="3" t="inlineStr">
        <is>
          <t>Wind speed v (m/s)</t>
        </is>
      </c>
    </row>
    <row r="8">
      <c r="J8" s="2" t="inlineStr">
        <is>
          <t>e_total</t>
        </is>
      </c>
      <c r="K8" s="3" t="inlineStr">
        <is>
          <t>Plane-of-array irradiance E (W/m²); for bifacial systems the total effective irradiance including the rear side</t>
        </is>
      </c>
    </row>
    <row r="9">
      <c r="J9" s="2" t="inlineStr">
        <is>
          <t>e_sq</t>
        </is>
      </c>
      <c r="K9" s="3" t="inlineStr">
        <is>
          <t>Regressor E² — e_total squared (live formula)</t>
        </is>
      </c>
    </row>
    <row r="10">
      <c r="J10" s="2" t="inlineStr">
        <is>
          <t>e_t</t>
        </is>
      </c>
      <c r="K10" s="3" t="inlineStr">
        <is>
          <t>Regressor E·T — e_total × t_amb (live formula)</t>
        </is>
      </c>
    </row>
    <row r="11">
      <c r="J11" s="2" t="inlineStr">
        <is>
          <t>e_v</t>
        </is>
      </c>
      <c r="K11" s="3" t="inlineStr">
        <is>
          <t>Regressor E·v — e_total × w_vel (live formula)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tabColor rgb="0094A3B8"/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10" max="10"/>
    <col width="72" customWidth="1" min="11" max="11"/>
  </cols>
  <sheetData>
    <row r="1">
      <c r="A1" t="inlineStr">
        <is>
          <t>timestamp</t>
        </is>
      </c>
      <c r="B1" t="inlineStr">
        <is>
          <t>power</t>
        </is>
      </c>
      <c r="C1" t="inlineStr">
        <is>
          <t>t_amb</t>
        </is>
      </c>
      <c r="D1" t="inlineStr">
        <is>
          <t>w_vel</t>
        </is>
      </c>
      <c r="E1" t="inlineStr">
        <is>
          <t>e_total</t>
        </is>
      </c>
      <c r="F1" t="inlineStr">
        <is>
          <t>e_sq</t>
        </is>
      </c>
      <c r="G1" t="inlineStr">
        <is>
          <t>e_t</t>
        </is>
      </c>
      <c r="H1" t="inlineStr">
        <is>
          <t>e_v</t>
        </is>
      </c>
      <c r="J1" s="5" t="inlineStr">
        <is>
          <t>Target Capacity Data after filtering (feeds the Target Capacity regression)</t>
        </is>
      </c>
    </row>
    <row r="3">
      <c r="J3" s="6" t="inlineStr">
        <is>
          <t>Column</t>
        </is>
      </c>
      <c r="K3" s="6" t="inlineStr">
        <is>
          <t>Meaning (ASTM E2848: P = E·(a1 + a2·E + a3·T + a4·v))</t>
        </is>
      </c>
    </row>
    <row r="4">
      <c r="J4" s="2" t="inlineStr">
        <is>
          <t>timestamp</t>
        </is>
      </c>
      <c r="K4" s="3" t="inlineStr">
        <is>
          <t>Record timestamp</t>
        </is>
      </c>
    </row>
    <row r="5">
      <c r="J5" s="2" t="inlineStr">
        <is>
          <t>power</t>
        </is>
      </c>
      <c r="K5" s="3" t="inlineStr">
        <is>
          <t>Power output — the regression's dependent variable</t>
        </is>
      </c>
    </row>
    <row r="6">
      <c r="J6" s="2" t="inlineStr">
        <is>
          <t>t_amb</t>
        </is>
      </c>
      <c r="K6" s="3" t="inlineStr">
        <is>
          <t>Ambient air temperature T (°C)</t>
        </is>
      </c>
    </row>
    <row r="7">
      <c r="J7" s="2" t="inlineStr">
        <is>
          <t>w_vel</t>
        </is>
      </c>
      <c r="K7" s="3" t="inlineStr">
        <is>
          <t>Wind speed v (m/s)</t>
        </is>
      </c>
    </row>
    <row r="8">
      <c r="J8" s="2" t="inlineStr">
        <is>
          <t>e_total</t>
        </is>
      </c>
      <c r="K8" s="3" t="inlineStr">
        <is>
          <t>Plane-of-array irradiance E (W/m²); for bifacial systems the total effective irradiance including the rear side</t>
        </is>
      </c>
    </row>
    <row r="9">
      <c r="J9" s="2" t="inlineStr">
        <is>
          <t>e_sq</t>
        </is>
      </c>
      <c r="K9" s="3" t="inlineStr">
        <is>
          <t>Regressor E² — e_total squared (live formula)</t>
        </is>
      </c>
    </row>
    <row r="10">
      <c r="J10" s="2" t="inlineStr">
        <is>
          <t>e_t</t>
        </is>
      </c>
      <c r="K10" s="3" t="inlineStr">
        <is>
          <t>Regressor E·T — e_total × t_amb (live formula)</t>
        </is>
      </c>
    </row>
    <row r="11">
      <c r="J11" s="2" t="inlineStr">
        <is>
          <t>e_v</t>
        </is>
      </c>
      <c r="K11" s="3" t="inlineStr">
        <is>
          <t>Regressor E·v — e_total × w_vel (live formula)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tabColor rgb="002563EB"/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cols>
    <col width="3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4" t="inlineStr">
        <is>
          <t>Regression coefficients (Excel LINEST, intercept-free)</t>
        </is>
      </c>
      <c r="B1" s="4" t="n"/>
      <c r="C1" s="4" t="n"/>
    </row>
    <row r="2">
      <c r="A2" s="6" t="inlineStr">
        <is>
          <t>Coefficient</t>
        </is>
      </c>
      <c r="B2" s="6" t="inlineStr">
        <is>
          <t>Tested (measured), a</t>
        </is>
      </c>
      <c r="C2" s="6" t="inlineStr">
        <is>
          <t>Target (modeled), b</t>
        </is>
      </c>
    </row>
    <row r="3">
      <c r="A3" s="3" t="inlineStr">
        <is>
          <t>1 (E)</t>
        </is>
      </c>
      <c r="B3" s="10">
        <f>INDEX(LINEST(tblMeasured[power],tblMeasured[[e_total]:[e_v]],FALSE,FALSE),1,4)</f>
        <v/>
      </c>
      <c r="C3" s="10">
        <f>INDEX(LINEST(tblModeled[power],tblModeled[[e_total]:[e_v]],FALSE,FALSE),1,4)</f>
        <v/>
      </c>
    </row>
    <row r="4">
      <c r="A4" s="3" t="inlineStr">
        <is>
          <t>2 (E²)</t>
        </is>
      </c>
      <c r="B4" s="10">
        <f>INDEX(LINEST(tblMeasured[power],tblMeasured[[e_total]:[e_v]],FALSE,FALSE),1,3)</f>
        <v/>
      </c>
      <c r="C4" s="10">
        <f>INDEX(LINEST(tblModeled[power],tblModeled[[e_total]:[e_v]],FALSE,FALSE),1,3)</f>
        <v/>
      </c>
    </row>
    <row r="5">
      <c r="A5" s="3" t="inlineStr">
        <is>
          <t>3 (E·T)</t>
        </is>
      </c>
      <c r="B5" s="10">
        <f>INDEX(LINEST(tblMeasured[power],tblMeasured[[e_total]:[e_v]],FALSE,FALSE),1,2)</f>
        <v/>
      </c>
      <c r="C5" s="10">
        <f>INDEX(LINEST(tblModeled[power],tblModeled[[e_total]:[e_v]],FALSE,FALSE),1,2)</f>
        <v/>
      </c>
    </row>
    <row r="6">
      <c r="A6" s="3" t="inlineStr">
        <is>
          <t>4 (E·v)</t>
        </is>
      </c>
      <c r="B6" s="10">
        <f>INDEX(LINEST(tblMeasured[power],tblMeasured[[e_total]:[e_v]],FALSE,FALSE),1,1)</f>
        <v/>
      </c>
      <c r="C6" s="10">
        <f>INDEX(LINEST(tblModeled[power],tblModeled[[e_total]:[e_v]],FALSE,FALSE),1,1)</f>
        <v/>
      </c>
    </row>
    <row r="8">
      <c r="A8" s="4" t="inlineStr">
        <is>
          <t>Capacities and Tested Capacity Ratio per reporting condition</t>
        </is>
      </c>
      <c r="B8" s="4" t="n"/>
      <c r="C8" s="4" t="n"/>
      <c r="D8" s="4" t="n"/>
      <c r="E8" s="4" t="n"/>
      <c r="F8" s="4" t="n"/>
      <c r="G8" s="4" t="n"/>
      <c r="H8" s="4" t="n"/>
      <c r="I8" s="4" t="n"/>
    </row>
    <row r="9">
      <c r="A9" s="6" t="inlineStr">
        <is>
          <t>Band</t>
        </is>
      </c>
      <c r="B9" s="6" t="inlineStr">
        <is>
          <t>E_RC (W/m²)</t>
        </is>
      </c>
      <c r="C9" s="6" t="inlineStr">
        <is>
          <t>T_RC (°C)</t>
        </is>
      </c>
      <c r="D9" s="6" t="inlineStr">
        <is>
          <t>v_RC (m/s)</t>
        </is>
      </c>
      <c r="E9" s="6" t="inlineStr">
        <is>
          <t>Tested Capacity</t>
        </is>
      </c>
      <c r="F9" s="6" t="inlineStr">
        <is>
          <t>Target Capacity</t>
        </is>
      </c>
      <c r="G9" s="6" t="inlineStr">
        <is>
          <t>Ratio (%)</t>
        </is>
      </c>
      <c r="H9" s="6">
        <f>IF(TIER1_NAME="","","≥ "&amp;TIER1_NAME&amp;"?")</f>
        <v/>
      </c>
      <c r="I9" s="6">
        <f>IF(TIER2_NAME="","","≥ "&amp;TIER2_NAME&amp;"?")</f>
        <v/>
      </c>
    </row>
    <row r="10">
      <c r="A10" s="3" t="inlineStr">
        <is>
          <t>Low</t>
        </is>
      </c>
      <c r="B10" s="3">
        <f>IF(ISBLANK(RC_E_LOW),"",RC_E_LOW)</f>
        <v/>
      </c>
      <c r="C10" s="3">
        <f>IF(ISBLANK(RC_T_LOW),"",RC_T_LOW)</f>
        <v/>
      </c>
      <c r="D10" s="3">
        <f>IF(ISBLANK(RC_V_LOW),"",RC_V_LOW)</f>
        <v/>
      </c>
      <c r="E10" s="11">
        <f>IF($B10="","",$B10*(COEF_A1+COEF_A2*$B10+COEF_A3*N($C10)+COEF_A4*N($D10)))</f>
        <v/>
      </c>
      <c r="F10" s="11">
        <f>IF($B10="","",$B10*(COEF_B1+COEF_B2*$B10+COEF_B3*N($C10)+COEF_B4*N($D10)))</f>
        <v/>
      </c>
      <c r="G10" s="12">
        <f>IF(OR($E10="",$F10=""),"",ROUND($E10/$F10*100,1))</f>
        <v/>
      </c>
      <c r="H10" s="3">
        <f>IF(THRESH_T1_LOW="","",IF($G10="","FAIL",IF($G10&gt;=THRESH_T1_LOW,"PASS","FAIL")))</f>
        <v/>
      </c>
      <c r="I10" s="3">
        <f>IF(THRESH_T2_LOW="","",IF($G10="","FAIL",IF($G10&gt;=THRESH_T2_LOW,"PASS","FAIL")))</f>
        <v/>
      </c>
    </row>
    <row r="11">
      <c r="A11" s="3" t="inlineStr">
        <is>
          <t>Mid</t>
        </is>
      </c>
      <c r="B11" s="3">
        <f>IF(ISBLANK(RC_E_MID),"",RC_E_MID)</f>
        <v/>
      </c>
      <c r="C11" s="3">
        <f>IF(ISBLANK(RC_T_MID),"",RC_T_MID)</f>
        <v/>
      </c>
      <c r="D11" s="3">
        <f>IF(ISBLANK(RC_V_MID),"",RC_V_MID)</f>
        <v/>
      </c>
      <c r="E11" s="11">
        <f>IF($B11="","",$B11*(COEF_A1+COEF_A2*$B11+COEF_A3*N($C11)+COEF_A4*N($D11)))</f>
        <v/>
      </c>
      <c r="F11" s="11">
        <f>IF($B11="","",$B11*(COEF_B1+COEF_B2*$B11+COEF_B3*N($C11)+COEF_B4*N($D11)))</f>
        <v/>
      </c>
      <c r="G11" s="12">
        <f>IF(OR($E11="",$F11=""),"",ROUND($E11/$F11*100,1))</f>
        <v/>
      </c>
      <c r="H11" s="3">
        <f>IF(THRESH_T1_MID="","",IF($G11="","FAIL",IF($G11&gt;=THRESH_T1_MID,"PASS","FAIL")))</f>
        <v/>
      </c>
      <c r="I11" s="3">
        <f>IF(THRESH_T2_MID="","",IF($G11="","FAIL",IF($G11&gt;=THRESH_T2_MID,"PASS","FAIL")))</f>
        <v/>
      </c>
    </row>
    <row r="12">
      <c r="A12" s="3" t="inlineStr">
        <is>
          <t>High</t>
        </is>
      </c>
      <c r="B12" s="3">
        <f>IF(ISBLANK(RC_E_HIGH),"",RC_E_HIGH)</f>
        <v/>
      </c>
      <c r="C12" s="3">
        <f>IF(ISBLANK(RC_T_HIGH),"",RC_T_HIGH)</f>
        <v/>
      </c>
      <c r="D12" s="3">
        <f>IF(ISBLANK(RC_V_HIGH),"",RC_V_HIGH)</f>
        <v/>
      </c>
      <c r="E12" s="11">
        <f>IF($B12="","",$B12*(COEF_A1+COEF_A2*$B12+COEF_A3*N($C12)+COEF_A4*N($D12)))</f>
        <v/>
      </c>
      <c r="F12" s="11">
        <f>IF($B12="","",$B12*(COEF_B1+COEF_B2*$B12+COEF_B3*N($C12)+COEF_B4*N($D12)))</f>
        <v/>
      </c>
      <c r="G12" s="12">
        <f>IF(OR($E12="",$F12=""),"",ROUND($E12/$F12*100,1))</f>
        <v/>
      </c>
      <c r="H12" s="3">
        <f>IF(THRESH_T1_HIGH="","",IF($G12="","FAIL",IF($G12&gt;=THRESH_T1_HIGH,"PASS","FAIL")))</f>
        <v/>
      </c>
      <c r="I12" s="3">
        <f>IF(THRESH_T2_HIGH="","",IF($G12="","FAIL",IF($G12&gt;=THRESH_T2_HIGH,"PASS","FAIL")))</f>
        <v/>
      </c>
    </row>
    <row r="14">
      <c r="A14" s="4" t="inlineStr">
        <is>
          <t>Verdicts (a tier passes when every band it thresholds passes)</t>
        </is>
      </c>
      <c r="B14" s="4" t="n"/>
      <c r="C14" s="4" t="n"/>
      <c r="D14" s="4" t="n"/>
      <c r="E14" s="4" t="n"/>
      <c r="F14" s="4" t="n"/>
      <c r="G14" s="4" t="n"/>
      <c r="H14" s="4" t="n"/>
      <c r="I14" s="4" t="n"/>
    </row>
    <row r="15">
      <c r="A15" s="2">
        <f>IF(TIER1_NAME="","",TIER1_NAME&amp;" verdict")</f>
        <v/>
      </c>
      <c r="B15" s="3">
        <f>IF(TIER1_NAME="","",IF(COUNTIF(H10:H12,"FAIL")&gt;0,"FAIL",IF(COUNTIF(H10:H12,"PASS")&gt;0,"PASS","")))</f>
        <v/>
      </c>
    </row>
    <row r="16">
      <c r="A16" s="2">
        <f>IF(TIER2_NAME="","",TIER2_NAME&amp;" verdict")</f>
        <v/>
      </c>
      <c r="B16" s="3">
        <f>IF(TIER2_NAME="","",IF(COUNTIF(I10:I12,"FAIL")&gt;0,"FAIL",IF(COUNTIF(I10:I12,"PASS")&gt;0,"PASS","")))</f>
        <v/>
      </c>
    </row>
    <row r="17">
      <c r="A17" s="2">
        <f>IF(TIER1_NAME&lt;&gt;"","Overall verdict (passes if any tier passes)","Overall verdict (Mid ratio &gt;= 100% - tolerance)")</f>
        <v/>
      </c>
      <c r="B17" s="13">
        <f>IF(OR(B15="PASS",B16="PASS"),"PASS",IF(OR(B15="FAIL",B16="FAIL"),"FAIL",IF(OR(TOLERANCE_PCT="",$G$11=""),"",IF($G$11&gt;=100-TOLERANCE_PCT,"PASS","FAIL"))))</f>
        <v/>
      </c>
    </row>
    <row r="18">
      <c r="A18" s="2" t="inlineStr">
        <is>
          <t>Worst-performing ratio (%)</t>
        </is>
      </c>
      <c r="B18" s="12">
        <f>IF(COUNT(G10:G12)=0,"",MIN(G10:G12))</f>
        <v/>
      </c>
    </row>
    <row r="19">
      <c r="A19" s="2" t="inlineStr">
        <is>
          <t>Worst-performing band</t>
        </is>
      </c>
      <c r="B19" s="3">
        <f>IF(COUNT(G10:G12)=0,"",INDEX(A10:A12,MATCH(MIN(G10:G12),G10:G12,0)))</f>
        <v/>
      </c>
    </row>
    <row r="21">
      <c r="A21" s="5" t="inlineStr">
        <is>
          <t>All results are live formulas — edit the yellow cells on the Inputs sheet and this sheet recalculates.</t>
        </is>
      </c>
    </row>
  </sheetData>
  <conditionalFormatting sqref="H10:I12">
    <cfRule type="containsText" priority="1" operator="containsText" dxfId="0" stopIfTrue="1" text="FAIL">
      <formula>NOT(ISERROR(SEARCH("FAIL",H10)))</formula>
    </cfRule>
    <cfRule type="containsText" priority="2" operator="containsText" dxfId="1" stopIfTrue="1" text="PASS">
      <formula>NOT(ISERROR(SEARCH("PASS",H10)))</formula>
    </cfRule>
  </conditionalFormatting>
  <conditionalFormatting sqref="B15:B17">
    <cfRule type="containsText" priority="3" operator="containsText" dxfId="0" stopIfTrue="1" text="FAIL">
      <formula>NOT(ISERROR(SEARCH("FAIL",B15)))</formula>
    </cfRule>
    <cfRule type="containsText" priority="4" operator="containsText" dxfId="1" stopIfTrue="1" text="PASS">
      <formula>NOT(ISERROR(SEARCH("PASS",B15)))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16A34A"/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44" customWidth="1" min="1" max="1"/>
    <col width="22" customWidth="1" min="2" max="2"/>
    <col width="22" customWidth="1" min="3" max="3"/>
    <col width="22" customWidth="1" min="4" max="4"/>
  </cols>
  <sheetData>
    <row r="1">
      <c r="A1" s="6" t="inlineStr">
        <is>
          <t>Quantity</t>
        </is>
      </c>
      <c r="B1" s="6" t="inlineStr">
        <is>
          <t>Excel (this workbook)</t>
        </is>
      </c>
      <c r="C1" s="6" t="inlineStr">
        <is>
          <t>HelioTest</t>
        </is>
      </c>
      <c r="D1" s="6" t="inlineStr">
        <is>
          <t>Δ (Excel − HelioTest)</t>
        </is>
      </c>
    </row>
    <row r="2">
      <c r="A2" s="14" t="inlineStr">
        <is>
          <t>a1 (Tested regression)</t>
        </is>
      </c>
      <c r="B2" s="10">
        <f>Calculation!B3</f>
        <v/>
      </c>
      <c r="C2" s="10" t="n"/>
      <c r="D2" s="10">
        <f>IF(OR($B2="",$C2=""),"",$B2-$C2)</f>
        <v/>
      </c>
    </row>
    <row r="3">
      <c r="A3" s="14" t="inlineStr">
        <is>
          <t>a2 (Tested regression)</t>
        </is>
      </c>
      <c r="B3" s="10">
        <f>Calculation!B4</f>
        <v/>
      </c>
      <c r="C3" s="10" t="n"/>
      <c r="D3" s="10">
        <f>IF(OR($B3="",$C3=""),"",$B3-$C3)</f>
        <v/>
      </c>
    </row>
    <row r="4">
      <c r="A4" s="14" t="inlineStr">
        <is>
          <t>a3 (Tested regression)</t>
        </is>
      </c>
      <c r="B4" s="10">
        <f>Calculation!B5</f>
        <v/>
      </c>
      <c r="C4" s="10" t="n"/>
      <c r="D4" s="10">
        <f>IF(OR($B4="",$C4=""),"",$B4-$C4)</f>
        <v/>
      </c>
    </row>
    <row r="5">
      <c r="A5" s="14" t="inlineStr">
        <is>
          <t>a4 (Tested regression)</t>
        </is>
      </c>
      <c r="B5" s="10">
        <f>Calculation!B6</f>
        <v/>
      </c>
      <c r="C5" s="10" t="n"/>
      <c r="D5" s="10">
        <f>IF(OR($B5="",$C5=""),"",$B5-$C5)</f>
        <v/>
      </c>
    </row>
    <row r="6">
      <c r="A6" s="14" t="inlineStr">
        <is>
          <t>b1 (Target regression)</t>
        </is>
      </c>
      <c r="B6" s="10">
        <f>Calculation!C3</f>
        <v/>
      </c>
      <c r="C6" s="10" t="n"/>
      <c r="D6" s="10">
        <f>IF(OR($B6="",$C6=""),"",$B6-$C6)</f>
        <v/>
      </c>
    </row>
    <row r="7">
      <c r="A7" s="14" t="inlineStr">
        <is>
          <t>b2 (Target regression)</t>
        </is>
      </c>
      <c r="B7" s="10">
        <f>Calculation!C4</f>
        <v/>
      </c>
      <c r="C7" s="10" t="n"/>
      <c r="D7" s="10">
        <f>IF(OR($B7="",$C7=""),"",$B7-$C7)</f>
        <v/>
      </c>
    </row>
    <row r="8">
      <c r="A8" s="14" t="inlineStr">
        <is>
          <t>b3 (Target regression)</t>
        </is>
      </c>
      <c r="B8" s="10">
        <f>Calculation!C5</f>
        <v/>
      </c>
      <c r="C8" s="10" t="n"/>
      <c r="D8" s="10">
        <f>IF(OR($B8="",$C8=""),"",$B8-$C8)</f>
        <v/>
      </c>
    </row>
    <row r="9">
      <c r="A9" s="14" t="inlineStr">
        <is>
          <t>b4 (Target regression)</t>
        </is>
      </c>
      <c r="B9" s="10">
        <f>Calculation!C6</f>
        <v/>
      </c>
      <c r="C9" s="10" t="n"/>
      <c r="D9" s="10">
        <f>IF(OR($B9="",$C9=""),"",$B9-$C9)</f>
        <v/>
      </c>
    </row>
    <row r="10">
      <c r="A10" s="14" t="inlineStr">
        <is>
          <t>Capacity ratio — Low (%)</t>
        </is>
      </c>
      <c r="B10" s="12">
        <f>Calculation!G10</f>
        <v/>
      </c>
      <c r="C10" s="12" t="n"/>
      <c r="D10" s="12">
        <f>IF(OR($B10="",$C10=""),"",$B10-$C10)</f>
        <v/>
      </c>
    </row>
    <row r="11">
      <c r="A11" s="14" t="inlineStr">
        <is>
          <t>Capacity ratio — Mid (%)</t>
        </is>
      </c>
      <c r="B11" s="12">
        <f>Calculation!G11</f>
        <v/>
      </c>
      <c r="C11" s="12" t="n"/>
      <c r="D11" s="12">
        <f>IF(OR($B11="",$C11=""),"",$B11-$C11)</f>
        <v/>
      </c>
    </row>
    <row r="12">
      <c r="A12" s="14" t="inlineStr">
        <is>
          <t>Capacity ratio — High (%)</t>
        </is>
      </c>
      <c r="B12" s="12">
        <f>Calculation!G12</f>
        <v/>
      </c>
      <c r="C12" s="12" t="n"/>
      <c r="D12" s="12">
        <f>IF(OR($B12="",$C12=""),"",$B12-$C12)</f>
        <v/>
      </c>
    </row>
    <row r="13">
      <c r="A13" s="14" t="inlineStr">
        <is>
          <t>Overall capacity ratio (%) — HelioTest vs Excel Mid</t>
        </is>
      </c>
      <c r="B13" s="12">
        <f>Calculation!G11</f>
        <v/>
      </c>
      <c r="C13" s="12" t="n"/>
      <c r="D13" s="12">
        <f>IF(OR($B13="",$C13=""),"",$B13-$C13)</f>
        <v/>
      </c>
    </row>
    <row r="14">
      <c r="A14" s="14" t="inlineStr">
        <is>
          <t>Verdict (Excel: overall | HelioTest: run status)</t>
        </is>
      </c>
      <c r="B14" s="3">
        <f>Calculation!B17</f>
        <v/>
      </c>
      <c r="C14" s="3" t="n"/>
      <c r="D14" s="3" t="n"/>
    </row>
    <row r="15">
      <c r="A15" s="14">
        <f>IF(TIER1_NAME="","","Tier verdict — "&amp;TIER1_NAME)</f>
        <v/>
      </c>
      <c r="B15" s="3">
        <f>IF(TIER1_NAME="","",Calculation!B15)</f>
        <v/>
      </c>
      <c r="C15" s="3" t="n"/>
      <c r="D15" s="3">
        <f>IF(OR($B15="",$C15=""),"",IF($B15=$C15,"match","MISMATCH"))</f>
        <v/>
      </c>
    </row>
    <row r="16">
      <c r="A16" s="14">
        <f>IF(TIER2_NAME="","","Tier verdict — "&amp;TIER2_NAME)</f>
        <v/>
      </c>
      <c r="B16" s="3">
        <f>IF(TIER2_NAME="","",Calculation!B16)</f>
        <v/>
      </c>
      <c r="C16" s="3" t="n"/>
      <c r="D16" s="3">
        <f>IF(OR($B16="",$C16=""),"",IF($B16=$C16,"match","MISMATCH"))</f>
        <v/>
      </c>
    </row>
    <row r="18">
      <c r="A18" s="5" t="inlineStr">
        <is>
          <t>On an unmodified workbook every Δ reads zero and every verdict reads match — Excel independently confirms HelioTest's results.</t>
        </is>
      </c>
    </row>
  </sheetData>
  <conditionalFormatting sqref="D2:D13">
    <cfRule type="expression" priority="1" dxfId="0" stopIfTrue="1">
      <formula>AND(D2&lt;&gt;"",ISNUMBER(D2),ABS(D2)&gt;0.000001)</formula>
    </cfRule>
  </conditionalFormatting>
  <conditionalFormatting sqref="B14:C16">
    <cfRule type="containsText" priority="2" operator="containsText" dxfId="0" stopIfTrue="1" text="FAIL">
      <formula>NOT(ISERROR(SEARCH("FAIL",B14)))</formula>
    </cfRule>
    <cfRule type="containsText" priority="3" operator="containsText" dxfId="1" stopIfTrue="1" text="PASS">
      <formula>NOT(ISERROR(SEARCH("PASS",B14)))</formula>
    </cfRule>
  </conditionalFormatting>
  <conditionalFormatting sqref="D15:D16">
    <cfRule type="containsText" priority="4" operator="containsText" dxfId="0" stopIfTrue="1" text="MISMATCH">
      <formula>NOT(ISERROR(SEARCH("MISMATCH",D15)))</formula>
    </cfRule>
    <cfRule type="containsText" priority="5" operator="containsText" dxfId="1" stopIfTrue="1" text="match">
      <formula>NOT(ISERROR(SEARCH("match",D15)))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2026-08-24T13:41:45Z</dcterms:created>
  <dcterms:modified xsi:type="dcterms:W3CDTF">2026-08-24T13:41:45Z</dcterms:modified>
</cp:coreProperties>
</file>